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ata\Revit Excel QTO Demonstration 2\"/>
    </mc:Choice>
  </mc:AlternateContent>
  <bookViews>
    <workbookView xWindow="0" yWindow="0" windowWidth="19200" windowHeight="7335" activeTab="1"/>
  </bookViews>
  <sheets>
    <sheet name="2.1" sheetId="4" r:id="rId1"/>
    <sheet name="Secondary" sheetId="20" r:id="rId2"/>
    <sheet name="Primary" sheetId="19" r:id="rId3"/>
  </sheets>
  <definedNames>
    <definedName name="_xlnm._FilterDatabase" localSheetId="2" hidden="1">Primary!#REF!</definedName>
    <definedName name="_xlnm._FilterDatabase" localSheetId="1" hidden="1">Secondary!#REF!</definedName>
    <definedName name="_xlnm.Extract" localSheetId="2">Primary!#REF!</definedName>
    <definedName name="_xlnm.Print_Titles" localSheetId="0">'2.1'!$1:$6</definedName>
    <definedName name="_xlnm.Print_Titles" localSheetId="2">Primary!$1:$5</definedName>
    <definedName name="_xlnm.Print_Titles" localSheetId="1">Secondary!$1:$6</definedName>
    <definedName name="Z_E163D162_20E2_11D4_91C6_000021C46F2A_.wvu.Cols" localSheetId="0" hidden="1">'2.1'!$C:$C</definedName>
    <definedName name="Z_E163D162_20E2_11D4_91C6_000021C46F2A_.wvu.PrintTitles" localSheetId="0" hidden="1">'2.1'!$1:$6</definedName>
  </definedNames>
  <calcPr calcId="152511"/>
  <customWorkbookViews>
    <customWorkbookView name="K C Tang - 個人檢視畫面" guid="{E163D162-20E2-11D4-91C6-000021C46F2A}" mergeInterval="0" personalView="1" maximized="1" windowWidth="763" windowHeight="408" activeSheetId="1"/>
  </customWorkbookViews>
</workbook>
</file>

<file path=xl/calcChain.xml><?xml version="1.0" encoding="utf-8"?>
<calcChain xmlns="http://schemas.openxmlformats.org/spreadsheetml/2006/main">
  <c r="O15" i="20" l="1"/>
  <c r="E92" i="4" l="1"/>
  <c r="E93" i="4"/>
  <c r="E94" i="4"/>
  <c r="E95" i="4"/>
  <c r="E96" i="4"/>
  <c r="E98" i="4"/>
  <c r="E100" i="4"/>
  <c r="E102" i="4"/>
  <c r="E104" i="4"/>
  <c r="E105" i="4"/>
  <c r="L14" i="19" l="1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95" i="4" l="1"/>
  <c r="K95" i="4"/>
  <c r="J95" i="4"/>
  <c r="H95" i="4"/>
  <c r="L87" i="4"/>
  <c r="K87" i="4"/>
  <c r="J87" i="4"/>
  <c r="E87" i="4"/>
  <c r="H87" i="4" s="1"/>
  <c r="P122" i="20" l="1"/>
  <c r="N122" i="20"/>
  <c r="O122" i="20" s="1"/>
  <c r="M122" i="20"/>
  <c r="D122" i="20"/>
  <c r="L122" i="20" s="1"/>
  <c r="P121" i="20"/>
  <c r="N121" i="20"/>
  <c r="O121" i="20" s="1"/>
  <c r="M121" i="20"/>
  <c r="D121" i="20"/>
  <c r="L121" i="20" s="1"/>
  <c r="P120" i="20"/>
  <c r="N120" i="20"/>
  <c r="O120" i="20" s="1"/>
  <c r="M120" i="20"/>
  <c r="D120" i="20"/>
  <c r="L120" i="20" s="1"/>
  <c r="P119" i="20"/>
  <c r="N119" i="20"/>
  <c r="O119" i="20" s="1"/>
  <c r="M119" i="20"/>
  <c r="D119" i="20"/>
  <c r="L119" i="20" s="1"/>
  <c r="P118" i="20"/>
  <c r="N118" i="20"/>
  <c r="O118" i="20" s="1"/>
  <c r="M118" i="20"/>
  <c r="D118" i="20"/>
  <c r="L118" i="20" s="1"/>
  <c r="P117" i="20"/>
  <c r="N117" i="20"/>
  <c r="O117" i="20" s="1"/>
  <c r="M117" i="20"/>
  <c r="D117" i="20"/>
  <c r="L117" i="20" s="1"/>
  <c r="P115" i="20"/>
  <c r="N115" i="20"/>
  <c r="O115" i="20" s="1"/>
  <c r="M115" i="20"/>
  <c r="D115" i="20"/>
  <c r="L115" i="20" s="1"/>
  <c r="P114" i="20"/>
  <c r="N114" i="20"/>
  <c r="O114" i="20" s="1"/>
  <c r="M114" i="20"/>
  <c r="D114" i="20"/>
  <c r="L114" i="20" s="1"/>
  <c r="P113" i="20"/>
  <c r="N113" i="20"/>
  <c r="O113" i="20" s="1"/>
  <c r="M113" i="20"/>
  <c r="D113" i="20"/>
  <c r="L113" i="20" s="1"/>
  <c r="P175" i="20"/>
  <c r="N175" i="20"/>
  <c r="O175" i="20" s="1"/>
  <c r="M175" i="20"/>
  <c r="D175" i="20"/>
  <c r="L175" i="20" s="1"/>
  <c r="P174" i="20"/>
  <c r="N174" i="20"/>
  <c r="O174" i="20" s="1"/>
  <c r="M174" i="20"/>
  <c r="D174" i="20"/>
  <c r="L174" i="20" s="1"/>
  <c r="P173" i="20"/>
  <c r="N173" i="20"/>
  <c r="O173" i="20" s="1"/>
  <c r="M173" i="20"/>
  <c r="D173" i="20"/>
  <c r="L173" i="20" s="1"/>
  <c r="P172" i="20"/>
  <c r="N172" i="20"/>
  <c r="O172" i="20" s="1"/>
  <c r="M172" i="20"/>
  <c r="D172" i="20"/>
  <c r="L172" i="20" s="1"/>
  <c r="P171" i="20"/>
  <c r="N171" i="20"/>
  <c r="O171" i="20" s="1"/>
  <c r="M171" i="20"/>
  <c r="D171" i="20"/>
  <c r="L171" i="20" s="1"/>
  <c r="P170" i="20"/>
  <c r="N170" i="20"/>
  <c r="O170" i="20" s="1"/>
  <c r="M170" i="20"/>
  <c r="D170" i="20"/>
  <c r="L170" i="20" s="1"/>
  <c r="P169" i="20"/>
  <c r="N169" i="20"/>
  <c r="O169" i="20" s="1"/>
  <c r="M169" i="20"/>
  <c r="D169" i="20"/>
  <c r="L169" i="20" s="1"/>
  <c r="P168" i="20"/>
  <c r="N168" i="20"/>
  <c r="O168" i="20" s="1"/>
  <c r="M168" i="20"/>
  <c r="D168" i="20"/>
  <c r="L168" i="20" s="1"/>
  <c r="P167" i="20"/>
  <c r="N167" i="20"/>
  <c r="O167" i="20" s="1"/>
  <c r="M167" i="20"/>
  <c r="D167" i="20"/>
  <c r="L167" i="20" s="1"/>
  <c r="P166" i="20"/>
  <c r="N166" i="20"/>
  <c r="O166" i="20" s="1"/>
  <c r="M166" i="20"/>
  <c r="D166" i="20"/>
  <c r="L166" i="20" s="1"/>
  <c r="P164" i="20"/>
  <c r="N164" i="20"/>
  <c r="O164" i="20" s="1"/>
  <c r="M164" i="20"/>
  <c r="D164" i="20"/>
  <c r="P163" i="20"/>
  <c r="N163" i="20"/>
  <c r="O163" i="20" s="1"/>
  <c r="M163" i="20"/>
  <c r="D163" i="20"/>
  <c r="P162" i="20"/>
  <c r="N162" i="20"/>
  <c r="O162" i="20" s="1"/>
  <c r="M162" i="20"/>
  <c r="D162" i="20"/>
  <c r="P161" i="20"/>
  <c r="N161" i="20"/>
  <c r="O161" i="20" s="1"/>
  <c r="M161" i="20"/>
  <c r="D161" i="20"/>
  <c r="L161" i="20" s="1"/>
  <c r="P160" i="20"/>
  <c r="N160" i="20"/>
  <c r="O160" i="20" s="1"/>
  <c r="M160" i="20"/>
  <c r="D160" i="20"/>
  <c r="P144" i="20"/>
  <c r="N144" i="20"/>
  <c r="O144" i="20" s="1"/>
  <c r="M144" i="20"/>
  <c r="D144" i="20"/>
  <c r="L144" i="20" s="1"/>
  <c r="E17" i="4" s="1"/>
  <c r="H17" i="4" s="1"/>
  <c r="P143" i="20"/>
  <c r="N143" i="20"/>
  <c r="O143" i="20" s="1"/>
  <c r="M143" i="20"/>
  <c r="D143" i="20"/>
  <c r="L143" i="20" s="1"/>
  <c r="P142" i="20"/>
  <c r="N142" i="20"/>
  <c r="O142" i="20" s="1"/>
  <c r="M142" i="20"/>
  <c r="D142" i="20"/>
  <c r="L142" i="20" s="1"/>
  <c r="P152" i="20"/>
  <c r="N152" i="20"/>
  <c r="O152" i="20" s="1"/>
  <c r="M152" i="20"/>
  <c r="D152" i="20"/>
  <c r="L152" i="20" s="1"/>
  <c r="P151" i="20"/>
  <c r="N151" i="20"/>
  <c r="O151" i="20" s="1"/>
  <c r="M151" i="20"/>
  <c r="D151" i="20"/>
  <c r="L151" i="20" s="1"/>
  <c r="P150" i="20"/>
  <c r="N150" i="20"/>
  <c r="O150" i="20" s="1"/>
  <c r="M150" i="20"/>
  <c r="D150" i="20"/>
  <c r="L150" i="20" s="1"/>
  <c r="P131" i="20"/>
  <c r="N131" i="20"/>
  <c r="O131" i="20" s="1"/>
  <c r="M131" i="20"/>
  <c r="D131" i="20"/>
  <c r="L131" i="20" s="1"/>
  <c r="P130" i="20"/>
  <c r="N130" i="20"/>
  <c r="O130" i="20" s="1"/>
  <c r="M130" i="20"/>
  <c r="D130" i="20"/>
  <c r="L130" i="20" s="1"/>
  <c r="P129" i="20"/>
  <c r="N129" i="20"/>
  <c r="O129" i="20" s="1"/>
  <c r="M129" i="20"/>
  <c r="D129" i="20"/>
  <c r="L129" i="20" s="1"/>
  <c r="P127" i="20"/>
  <c r="N127" i="20"/>
  <c r="O127" i="20" s="1"/>
  <c r="M127" i="20"/>
  <c r="D127" i="20"/>
  <c r="L127" i="20" s="1"/>
  <c r="P126" i="20"/>
  <c r="N126" i="20"/>
  <c r="O126" i="20" s="1"/>
  <c r="M126" i="20"/>
  <c r="D126" i="20"/>
  <c r="L126" i="20" s="1"/>
  <c r="E69" i="4" s="1"/>
  <c r="H69" i="4" s="1"/>
  <c r="P123" i="20"/>
  <c r="N123" i="20"/>
  <c r="O123" i="20" s="1"/>
  <c r="M123" i="20"/>
  <c r="D123" i="20"/>
  <c r="L123" i="20" s="1"/>
  <c r="P104" i="20"/>
  <c r="N104" i="20"/>
  <c r="O104" i="20" s="1"/>
  <c r="M104" i="20"/>
  <c r="D104" i="20"/>
  <c r="L104" i="20" s="1"/>
  <c r="P103" i="20"/>
  <c r="N103" i="20"/>
  <c r="O103" i="20" s="1"/>
  <c r="M103" i="20"/>
  <c r="D103" i="20"/>
  <c r="L103" i="20" s="1"/>
  <c r="P102" i="20"/>
  <c r="N102" i="20"/>
  <c r="O102" i="20" s="1"/>
  <c r="M102" i="20"/>
  <c r="D102" i="20"/>
  <c r="L102" i="20" s="1"/>
  <c r="P101" i="20"/>
  <c r="N101" i="20"/>
  <c r="O101" i="20" s="1"/>
  <c r="M101" i="20"/>
  <c r="D101" i="20"/>
  <c r="L101" i="20" s="1"/>
  <c r="P100" i="20"/>
  <c r="N100" i="20"/>
  <c r="O100" i="20" s="1"/>
  <c r="M100" i="20"/>
  <c r="D100" i="20"/>
  <c r="L100" i="20" s="1"/>
  <c r="P99" i="20"/>
  <c r="N99" i="20"/>
  <c r="O99" i="20" s="1"/>
  <c r="M99" i="20"/>
  <c r="D99" i="20"/>
  <c r="L99" i="20" s="1"/>
  <c r="P98" i="20"/>
  <c r="N98" i="20"/>
  <c r="O98" i="20" s="1"/>
  <c r="M98" i="20"/>
  <c r="D98" i="20"/>
  <c r="L98" i="20" s="1"/>
  <c r="P96" i="20"/>
  <c r="N96" i="20"/>
  <c r="O96" i="20" s="1"/>
  <c r="M96" i="20"/>
  <c r="D96" i="20"/>
  <c r="L96" i="20" s="1"/>
  <c r="P95" i="20"/>
  <c r="N95" i="20"/>
  <c r="O95" i="20" s="1"/>
  <c r="M95" i="20"/>
  <c r="D95" i="20"/>
  <c r="L95" i="20" s="1"/>
  <c r="P94" i="20"/>
  <c r="N94" i="20"/>
  <c r="O94" i="20" s="1"/>
  <c r="M94" i="20"/>
  <c r="D94" i="20"/>
  <c r="L94" i="20" s="1"/>
  <c r="P93" i="20"/>
  <c r="N93" i="20"/>
  <c r="O93" i="20" s="1"/>
  <c r="M93" i="20"/>
  <c r="D93" i="20"/>
  <c r="L93" i="20" s="1"/>
  <c r="P92" i="20"/>
  <c r="N92" i="20"/>
  <c r="O92" i="20" s="1"/>
  <c r="M92" i="20"/>
  <c r="D92" i="20"/>
  <c r="L92" i="20" s="1"/>
  <c r="P91" i="20"/>
  <c r="N91" i="20"/>
  <c r="O91" i="20" s="1"/>
  <c r="M91" i="20"/>
  <c r="D91" i="20"/>
  <c r="L91" i="20" s="1"/>
  <c r="P90" i="20"/>
  <c r="N90" i="20"/>
  <c r="O90" i="20" s="1"/>
  <c r="M90" i="20"/>
  <c r="D90" i="20"/>
  <c r="L90" i="20" s="1"/>
  <c r="P88" i="20"/>
  <c r="N88" i="20"/>
  <c r="O88" i="20" s="1"/>
  <c r="M88" i="20"/>
  <c r="D88" i="20"/>
  <c r="L88" i="20" s="1"/>
  <c r="P87" i="20"/>
  <c r="N87" i="20"/>
  <c r="O87" i="20" s="1"/>
  <c r="M87" i="20"/>
  <c r="D87" i="20"/>
  <c r="L87" i="20" s="1"/>
  <c r="P86" i="20"/>
  <c r="N86" i="20"/>
  <c r="O86" i="20" s="1"/>
  <c r="M86" i="20"/>
  <c r="D86" i="20"/>
  <c r="L86" i="20" s="1"/>
  <c r="P85" i="20"/>
  <c r="N85" i="20"/>
  <c r="O85" i="20" s="1"/>
  <c r="M85" i="20"/>
  <c r="D85" i="20"/>
  <c r="L85" i="20" s="1"/>
  <c r="P84" i="20"/>
  <c r="N84" i="20"/>
  <c r="O84" i="20" s="1"/>
  <c r="M84" i="20"/>
  <c r="D84" i="20"/>
  <c r="L84" i="20" s="1"/>
  <c r="P83" i="20"/>
  <c r="N83" i="20"/>
  <c r="O83" i="20" s="1"/>
  <c r="M83" i="20"/>
  <c r="D83" i="20"/>
  <c r="L83" i="20" s="1"/>
  <c r="P82" i="20"/>
  <c r="N82" i="20"/>
  <c r="O82" i="20" s="1"/>
  <c r="M82" i="20"/>
  <c r="D82" i="20"/>
  <c r="L82" i="20" s="1"/>
  <c r="P72" i="20"/>
  <c r="N72" i="20"/>
  <c r="O72" i="20" s="1"/>
  <c r="M72" i="20"/>
  <c r="D72" i="20"/>
  <c r="L72" i="20" s="1"/>
  <c r="P71" i="20"/>
  <c r="N71" i="20"/>
  <c r="O71" i="20" s="1"/>
  <c r="M71" i="20"/>
  <c r="D71" i="20"/>
  <c r="L71" i="20" s="1"/>
  <c r="P70" i="20"/>
  <c r="N70" i="20"/>
  <c r="O70" i="20" s="1"/>
  <c r="M70" i="20"/>
  <c r="D70" i="20"/>
  <c r="L70" i="20" s="1"/>
  <c r="P69" i="20"/>
  <c r="N69" i="20"/>
  <c r="O69" i="20" s="1"/>
  <c r="M69" i="20"/>
  <c r="D69" i="20"/>
  <c r="L69" i="20" s="1"/>
  <c r="P68" i="20"/>
  <c r="N68" i="20"/>
  <c r="O68" i="20" s="1"/>
  <c r="M68" i="20"/>
  <c r="D68" i="20"/>
  <c r="L68" i="20" s="1"/>
  <c r="P67" i="20"/>
  <c r="N67" i="20"/>
  <c r="O67" i="20" s="1"/>
  <c r="M67" i="20"/>
  <c r="D67" i="20"/>
  <c r="L67" i="20" s="1"/>
  <c r="P66" i="20"/>
  <c r="N66" i="20"/>
  <c r="O66" i="20" s="1"/>
  <c r="M66" i="20"/>
  <c r="D66" i="20"/>
  <c r="L66" i="20" s="1"/>
  <c r="P65" i="20"/>
  <c r="N65" i="20"/>
  <c r="O65" i="20" s="1"/>
  <c r="M65" i="20"/>
  <c r="D65" i="20"/>
  <c r="L65" i="20" s="1"/>
  <c r="P64" i="20"/>
  <c r="N64" i="20"/>
  <c r="O64" i="20" s="1"/>
  <c r="M64" i="20"/>
  <c r="D64" i="20"/>
  <c r="L64" i="20" s="1"/>
  <c r="P63" i="20"/>
  <c r="N63" i="20"/>
  <c r="O63" i="20" s="1"/>
  <c r="M63" i="20"/>
  <c r="D63" i="20"/>
  <c r="L63" i="20" s="1"/>
  <c r="P62" i="20"/>
  <c r="N62" i="20"/>
  <c r="O62" i="20" s="1"/>
  <c r="M62" i="20"/>
  <c r="D62" i="20"/>
  <c r="L62" i="20" s="1"/>
  <c r="P61" i="20"/>
  <c r="N61" i="20"/>
  <c r="O61" i="20" s="1"/>
  <c r="M61" i="20"/>
  <c r="D61" i="20"/>
  <c r="L61" i="20" s="1"/>
  <c r="P60" i="20"/>
  <c r="N60" i="20"/>
  <c r="O60" i="20" s="1"/>
  <c r="M60" i="20"/>
  <c r="D60" i="20"/>
  <c r="L60" i="20" s="1"/>
  <c r="P59" i="20"/>
  <c r="N59" i="20"/>
  <c r="O59" i="20" s="1"/>
  <c r="M59" i="20"/>
  <c r="D59" i="20"/>
  <c r="L59" i="20" s="1"/>
  <c r="P80" i="20"/>
  <c r="N80" i="20"/>
  <c r="O80" i="20" s="1"/>
  <c r="M80" i="20"/>
  <c r="D80" i="20"/>
  <c r="L80" i="20" s="1"/>
  <c r="P79" i="20"/>
  <c r="N79" i="20"/>
  <c r="O79" i="20" s="1"/>
  <c r="M79" i="20"/>
  <c r="D79" i="20"/>
  <c r="L79" i="20" s="1"/>
  <c r="P78" i="20"/>
  <c r="N78" i="20"/>
  <c r="O78" i="20" s="1"/>
  <c r="M78" i="20"/>
  <c r="D78" i="20"/>
  <c r="L78" i="20" s="1"/>
  <c r="P77" i="20"/>
  <c r="N77" i="20"/>
  <c r="O77" i="20" s="1"/>
  <c r="M77" i="20"/>
  <c r="D77" i="20"/>
  <c r="L77" i="20" s="1"/>
  <c r="P76" i="20"/>
  <c r="N76" i="20"/>
  <c r="O76" i="20" s="1"/>
  <c r="M76" i="20"/>
  <c r="D76" i="20"/>
  <c r="L76" i="20" s="1"/>
  <c r="P75" i="20"/>
  <c r="N75" i="20"/>
  <c r="O75" i="20" s="1"/>
  <c r="M75" i="20"/>
  <c r="D75" i="20"/>
  <c r="L75" i="20" s="1"/>
  <c r="P74" i="20"/>
  <c r="N74" i="20"/>
  <c r="O74" i="20" s="1"/>
  <c r="M74" i="20"/>
  <c r="D74" i="20"/>
  <c r="L74" i="20" s="1"/>
  <c r="P23" i="20"/>
  <c r="N23" i="20"/>
  <c r="O23" i="20" s="1"/>
  <c r="M23" i="20"/>
  <c r="F23" i="20"/>
  <c r="D23" i="20"/>
  <c r="P22" i="20"/>
  <c r="N22" i="20"/>
  <c r="O22" i="20" s="1"/>
  <c r="M22" i="20"/>
  <c r="F22" i="20"/>
  <c r="D22" i="20"/>
  <c r="P21" i="20"/>
  <c r="N21" i="20"/>
  <c r="O21" i="20" s="1"/>
  <c r="M21" i="20"/>
  <c r="F21" i="20"/>
  <c r="D21" i="20"/>
  <c r="P20" i="20"/>
  <c r="N20" i="20"/>
  <c r="O20" i="20" s="1"/>
  <c r="M20" i="20"/>
  <c r="F20" i="20"/>
  <c r="D20" i="20"/>
  <c r="L20" i="20" s="1"/>
  <c r="P19" i="20"/>
  <c r="N19" i="20"/>
  <c r="O19" i="20" s="1"/>
  <c r="M19" i="20"/>
  <c r="D19" i="20"/>
  <c r="L19" i="20" s="1"/>
  <c r="P18" i="20"/>
  <c r="N18" i="20"/>
  <c r="O18" i="20" s="1"/>
  <c r="M18" i="20"/>
  <c r="F18" i="20"/>
  <c r="L18" i="20" s="1"/>
  <c r="D18" i="20"/>
  <c r="P17" i="20"/>
  <c r="N17" i="20"/>
  <c r="O17" i="20" s="1"/>
  <c r="M17" i="20"/>
  <c r="F17" i="20"/>
  <c r="D17" i="20"/>
  <c r="P16" i="20"/>
  <c r="N16" i="20"/>
  <c r="O16" i="20" s="1"/>
  <c r="M16" i="20"/>
  <c r="D16" i="20"/>
  <c r="L16" i="20" s="1"/>
  <c r="D51" i="20"/>
  <c r="L51" i="20" s="1"/>
  <c r="D52" i="20"/>
  <c r="L52" i="20" s="1"/>
  <c r="D53" i="20"/>
  <c r="L53" i="20" s="1"/>
  <c r="D54" i="20"/>
  <c r="L54" i="20" s="1"/>
  <c r="D55" i="20"/>
  <c r="L55" i="20" s="1"/>
  <c r="D56" i="20"/>
  <c r="L56" i="20" s="1"/>
  <c r="D57" i="20"/>
  <c r="L57" i="20" s="1"/>
  <c r="D106" i="20"/>
  <c r="L106" i="20" s="1"/>
  <c r="E89" i="4" s="1"/>
  <c r="H89" i="4" s="1"/>
  <c r="D107" i="20"/>
  <c r="L107" i="20" s="1"/>
  <c r="D108" i="20"/>
  <c r="L108" i="20" s="1"/>
  <c r="D124" i="20"/>
  <c r="L124" i="20" s="1"/>
  <c r="D125" i="20"/>
  <c r="L125" i="20" s="1"/>
  <c r="E65" i="4" s="1"/>
  <c r="H65" i="4" s="1"/>
  <c r="D128" i="20"/>
  <c r="L128" i="20" s="1"/>
  <c r="D133" i="20"/>
  <c r="L133" i="20" s="1"/>
  <c r="D134" i="20"/>
  <c r="L134" i="20" s="1"/>
  <c r="E79" i="4" s="1"/>
  <c r="H79" i="4" s="1"/>
  <c r="D154" i="20"/>
  <c r="L154" i="20" s="1"/>
  <c r="E101" i="4" s="1"/>
  <c r="D155" i="20"/>
  <c r="L155" i="20" s="1"/>
  <c r="E103" i="4" s="1"/>
  <c r="D156" i="20"/>
  <c r="L156" i="20" s="1"/>
  <c r="D157" i="20"/>
  <c r="L157" i="20" s="1"/>
  <c r="D158" i="20"/>
  <c r="L158" i="20" s="1"/>
  <c r="E99" i="4" s="1"/>
  <c r="M51" i="20"/>
  <c r="N51" i="20"/>
  <c r="O51" i="20" s="1"/>
  <c r="P51" i="20"/>
  <c r="M52" i="20"/>
  <c r="N52" i="20"/>
  <c r="O52" i="20" s="1"/>
  <c r="P52" i="20"/>
  <c r="M53" i="20"/>
  <c r="N53" i="20"/>
  <c r="O53" i="20" s="1"/>
  <c r="P53" i="20"/>
  <c r="M54" i="20"/>
  <c r="N54" i="20"/>
  <c r="O54" i="20" s="1"/>
  <c r="P54" i="20"/>
  <c r="M55" i="20"/>
  <c r="N55" i="20"/>
  <c r="O55" i="20" s="1"/>
  <c r="P55" i="20"/>
  <c r="M56" i="20"/>
  <c r="N56" i="20"/>
  <c r="O56" i="20" s="1"/>
  <c r="P56" i="20"/>
  <c r="M57" i="20"/>
  <c r="N57" i="20"/>
  <c r="O57" i="20" s="1"/>
  <c r="P57" i="20"/>
  <c r="M106" i="20"/>
  <c r="N106" i="20"/>
  <c r="O106" i="20" s="1"/>
  <c r="P106" i="20"/>
  <c r="M107" i="20"/>
  <c r="N107" i="20"/>
  <c r="O107" i="20" s="1"/>
  <c r="P107" i="20"/>
  <c r="M108" i="20"/>
  <c r="N108" i="20"/>
  <c r="O108" i="20" s="1"/>
  <c r="P108" i="20"/>
  <c r="M124" i="20"/>
  <c r="N124" i="20"/>
  <c r="O124" i="20" s="1"/>
  <c r="P124" i="20"/>
  <c r="M125" i="20"/>
  <c r="N125" i="20"/>
  <c r="O125" i="20" s="1"/>
  <c r="P125" i="20"/>
  <c r="M128" i="20"/>
  <c r="N128" i="20"/>
  <c r="O128" i="20" s="1"/>
  <c r="P128" i="20"/>
  <c r="M133" i="20"/>
  <c r="N133" i="20"/>
  <c r="O133" i="20" s="1"/>
  <c r="P133" i="20"/>
  <c r="M134" i="20"/>
  <c r="N134" i="20"/>
  <c r="O134" i="20" s="1"/>
  <c r="P134" i="20"/>
  <c r="M154" i="20"/>
  <c r="N154" i="20"/>
  <c r="O154" i="20" s="1"/>
  <c r="P154" i="20"/>
  <c r="M155" i="20"/>
  <c r="N155" i="20"/>
  <c r="O155" i="20" s="1"/>
  <c r="P155" i="20"/>
  <c r="M156" i="20"/>
  <c r="N156" i="20"/>
  <c r="O156" i="20" s="1"/>
  <c r="P156" i="20"/>
  <c r="M157" i="20"/>
  <c r="N157" i="20"/>
  <c r="O157" i="20" s="1"/>
  <c r="P157" i="20"/>
  <c r="M158" i="20"/>
  <c r="N158" i="20"/>
  <c r="O158" i="20" s="1"/>
  <c r="P158" i="20"/>
  <c r="L46" i="4"/>
  <c r="K46" i="4"/>
  <c r="J46" i="4"/>
  <c r="E46" i="4"/>
  <c r="H46" i="4" s="1"/>
  <c r="L44" i="4"/>
  <c r="K44" i="4"/>
  <c r="J44" i="4"/>
  <c r="E44" i="4"/>
  <c r="H44" i="4" s="1"/>
  <c r="L43" i="4"/>
  <c r="K43" i="4"/>
  <c r="J43" i="4"/>
  <c r="E43" i="4"/>
  <c r="H43" i="4" s="1"/>
  <c r="L42" i="4"/>
  <c r="K42" i="4"/>
  <c r="J42" i="4"/>
  <c r="E42" i="4"/>
  <c r="H42" i="4" s="1"/>
  <c r="L40" i="4"/>
  <c r="K40" i="4"/>
  <c r="J40" i="4"/>
  <c r="E40" i="4"/>
  <c r="H40" i="4" s="1"/>
  <c r="L39" i="4"/>
  <c r="K39" i="4"/>
  <c r="J39" i="4"/>
  <c r="E39" i="4"/>
  <c r="H39" i="4" s="1"/>
  <c r="L38" i="4"/>
  <c r="K38" i="4"/>
  <c r="J38" i="4"/>
  <c r="E38" i="4"/>
  <c r="H38" i="4" s="1"/>
  <c r="L37" i="4"/>
  <c r="K37" i="4"/>
  <c r="J37" i="4"/>
  <c r="E37" i="4"/>
  <c r="H37" i="4" s="1"/>
  <c r="L94" i="4"/>
  <c r="K94" i="4"/>
  <c r="J94" i="4"/>
  <c r="H94" i="4"/>
  <c r="L93" i="4"/>
  <c r="K93" i="4"/>
  <c r="J93" i="4"/>
  <c r="H93" i="4"/>
  <c r="L60" i="4"/>
  <c r="K60" i="4"/>
  <c r="J60" i="4"/>
  <c r="E60" i="4"/>
  <c r="H60" i="4" s="1"/>
  <c r="L58" i="4"/>
  <c r="K58" i="4"/>
  <c r="J58" i="4"/>
  <c r="E58" i="4"/>
  <c r="H58" i="4" s="1"/>
  <c r="L57" i="4"/>
  <c r="K57" i="4"/>
  <c r="J57" i="4"/>
  <c r="E57" i="4"/>
  <c r="H57" i="4" s="1"/>
  <c r="L52" i="4"/>
  <c r="K52" i="4"/>
  <c r="J52" i="4"/>
  <c r="E52" i="4"/>
  <c r="H52" i="4" s="1"/>
  <c r="L51" i="4"/>
  <c r="K51" i="4"/>
  <c r="J51" i="4"/>
  <c r="E51" i="4"/>
  <c r="H51" i="4" s="1"/>
  <c r="L50" i="4"/>
  <c r="K50" i="4"/>
  <c r="J50" i="4"/>
  <c r="E50" i="4"/>
  <c r="H50" i="4" s="1"/>
  <c r="L49" i="4"/>
  <c r="K49" i="4"/>
  <c r="J49" i="4"/>
  <c r="E49" i="4"/>
  <c r="H49" i="4" s="1"/>
  <c r="L81" i="4"/>
  <c r="K81" i="4"/>
  <c r="J81" i="4"/>
  <c r="E81" i="4"/>
  <c r="H81" i="4" s="1"/>
  <c r="L82" i="4"/>
  <c r="K82" i="4"/>
  <c r="J82" i="4"/>
  <c r="E82" i="4"/>
  <c r="H82" i="4" s="1"/>
  <c r="L78" i="4"/>
  <c r="K78" i="4"/>
  <c r="J78" i="4"/>
  <c r="E78" i="4"/>
  <c r="H78" i="4" s="1"/>
  <c r="L77" i="4"/>
  <c r="K77" i="4"/>
  <c r="J77" i="4"/>
  <c r="E77" i="4"/>
  <c r="H77" i="4" s="1"/>
  <c r="L76" i="4"/>
  <c r="K76" i="4"/>
  <c r="J76" i="4"/>
  <c r="E76" i="4"/>
  <c r="H76" i="4" s="1"/>
  <c r="L75" i="4"/>
  <c r="K75" i="4"/>
  <c r="J75" i="4"/>
  <c r="E75" i="4"/>
  <c r="H75" i="4" s="1"/>
  <c r="L74" i="4"/>
  <c r="K74" i="4"/>
  <c r="J74" i="4"/>
  <c r="E74" i="4"/>
  <c r="H74" i="4" s="1"/>
  <c r="L72" i="4"/>
  <c r="K72" i="4"/>
  <c r="J72" i="4"/>
  <c r="E72" i="4"/>
  <c r="H72" i="4" s="1"/>
  <c r="L70" i="4"/>
  <c r="K70" i="4"/>
  <c r="J70" i="4"/>
  <c r="E70" i="4"/>
  <c r="H70" i="4" s="1"/>
  <c r="L68" i="4"/>
  <c r="K68" i="4"/>
  <c r="J68" i="4"/>
  <c r="E68" i="4"/>
  <c r="H68" i="4" s="1"/>
  <c r="L67" i="4"/>
  <c r="K67" i="4"/>
  <c r="J67" i="4"/>
  <c r="E67" i="4"/>
  <c r="H67" i="4" s="1"/>
  <c r="L66" i="4"/>
  <c r="K66" i="4"/>
  <c r="J66" i="4"/>
  <c r="E66" i="4"/>
  <c r="H66" i="4" s="1"/>
  <c r="L64" i="4"/>
  <c r="K64" i="4"/>
  <c r="J64" i="4"/>
  <c r="E64" i="4"/>
  <c r="H64" i="4" s="1"/>
  <c r="L63" i="4"/>
  <c r="K63" i="4"/>
  <c r="J63" i="4"/>
  <c r="E63" i="4"/>
  <c r="H63" i="4" s="1"/>
  <c r="L62" i="4"/>
  <c r="K62" i="4"/>
  <c r="J62" i="4"/>
  <c r="E62" i="4"/>
  <c r="H62" i="4" s="1"/>
  <c r="L61" i="4"/>
  <c r="K61" i="4"/>
  <c r="J61" i="4"/>
  <c r="E61" i="4"/>
  <c r="H61" i="4" s="1"/>
  <c r="L18" i="4"/>
  <c r="K18" i="4"/>
  <c r="J18" i="4"/>
  <c r="E18" i="4"/>
  <c r="H18" i="4" s="1"/>
  <c r="L26" i="4"/>
  <c r="K26" i="4"/>
  <c r="J26" i="4"/>
  <c r="E26" i="4"/>
  <c r="H26" i="4" s="1"/>
  <c r="L24" i="4"/>
  <c r="K24" i="4"/>
  <c r="J24" i="4"/>
  <c r="E24" i="4"/>
  <c r="H24" i="4" s="1"/>
  <c r="L22" i="4"/>
  <c r="K22" i="4"/>
  <c r="J22" i="4"/>
  <c r="E22" i="4"/>
  <c r="H22" i="4" s="1"/>
  <c r="L20" i="4"/>
  <c r="K20" i="4"/>
  <c r="J20" i="4"/>
  <c r="E20" i="4"/>
  <c r="H20" i="4" s="1"/>
  <c r="L19" i="4"/>
  <c r="K19" i="4"/>
  <c r="J19" i="4"/>
  <c r="E19" i="4"/>
  <c r="H19" i="4" s="1"/>
  <c r="L16" i="4"/>
  <c r="K16" i="4"/>
  <c r="J16" i="4"/>
  <c r="E16" i="4"/>
  <c r="H16" i="4" s="1"/>
  <c r="L14" i="4"/>
  <c r="K14" i="4"/>
  <c r="J14" i="4"/>
  <c r="E14" i="4"/>
  <c r="H14" i="4" s="1"/>
  <c r="L13" i="4"/>
  <c r="K13" i="4"/>
  <c r="J13" i="4"/>
  <c r="E13" i="4"/>
  <c r="H13" i="4" s="1"/>
  <c r="L12" i="4"/>
  <c r="K12" i="4"/>
  <c r="J12" i="4"/>
  <c r="E12" i="4"/>
  <c r="H12" i="4" s="1"/>
  <c r="L11" i="4"/>
  <c r="K11" i="4"/>
  <c r="J11" i="4"/>
  <c r="E11" i="4"/>
  <c r="H11" i="4" s="1"/>
  <c r="L92" i="4"/>
  <c r="K92" i="4"/>
  <c r="J92" i="4"/>
  <c r="H92" i="4"/>
  <c r="L90" i="4"/>
  <c r="K90" i="4"/>
  <c r="J90" i="4"/>
  <c r="E90" i="4"/>
  <c r="H90" i="4" s="1"/>
  <c r="L86" i="4"/>
  <c r="K86" i="4"/>
  <c r="J86" i="4"/>
  <c r="E86" i="4"/>
  <c r="H86" i="4" s="1"/>
  <c r="L85" i="4"/>
  <c r="K85" i="4"/>
  <c r="J85" i="4"/>
  <c r="E85" i="4"/>
  <c r="H85" i="4" s="1"/>
  <c r="L30" i="4"/>
  <c r="K30" i="4"/>
  <c r="J30" i="4"/>
  <c r="E30" i="4"/>
  <c r="H30" i="4" s="1"/>
  <c r="L29" i="4"/>
  <c r="K29" i="4"/>
  <c r="J29" i="4"/>
  <c r="E29" i="4"/>
  <c r="H29" i="4" s="1"/>
  <c r="P165" i="20"/>
  <c r="N165" i="20"/>
  <c r="O165" i="20" s="1"/>
  <c r="M165" i="20"/>
  <c r="M105" i="20"/>
  <c r="N105" i="20"/>
  <c r="O105" i="20" s="1"/>
  <c r="P105" i="20"/>
  <c r="M109" i="20"/>
  <c r="N109" i="20"/>
  <c r="O109" i="20" s="1"/>
  <c r="P109" i="20"/>
  <c r="M110" i="20"/>
  <c r="N110" i="20"/>
  <c r="O110" i="20" s="1"/>
  <c r="P110" i="20"/>
  <c r="M111" i="20"/>
  <c r="N111" i="20"/>
  <c r="O111" i="20" s="1"/>
  <c r="P111" i="20"/>
  <c r="M112" i="20"/>
  <c r="N112" i="20"/>
  <c r="O112" i="20" s="1"/>
  <c r="P112" i="20"/>
  <c r="M116" i="20"/>
  <c r="N116" i="20"/>
  <c r="O116" i="20" s="1"/>
  <c r="P116" i="20"/>
  <c r="M135" i="20"/>
  <c r="N135" i="20"/>
  <c r="O135" i="20" s="1"/>
  <c r="P135" i="20"/>
  <c r="M136" i="20"/>
  <c r="N136" i="20"/>
  <c r="O136" i="20" s="1"/>
  <c r="P136" i="20"/>
  <c r="M137" i="20"/>
  <c r="N137" i="20"/>
  <c r="O137" i="20" s="1"/>
  <c r="P137" i="20"/>
  <c r="M138" i="20"/>
  <c r="N138" i="20"/>
  <c r="O138" i="20" s="1"/>
  <c r="P138" i="20"/>
  <c r="M139" i="20"/>
  <c r="N139" i="20"/>
  <c r="O139" i="20" s="1"/>
  <c r="P139" i="20"/>
  <c r="M140" i="20"/>
  <c r="N140" i="20"/>
  <c r="O140" i="20" s="1"/>
  <c r="P140" i="20"/>
  <c r="M50" i="20"/>
  <c r="N50" i="20"/>
  <c r="O50" i="20" s="1"/>
  <c r="P50" i="20"/>
  <c r="M58" i="20"/>
  <c r="N58" i="20"/>
  <c r="O58" i="20" s="1"/>
  <c r="P58" i="20"/>
  <c r="M73" i="20"/>
  <c r="N73" i="20"/>
  <c r="O73" i="20" s="1"/>
  <c r="P73" i="20"/>
  <c r="M81" i="20"/>
  <c r="N81" i="20"/>
  <c r="O81" i="20" s="1"/>
  <c r="P81" i="20"/>
  <c r="M89" i="20"/>
  <c r="N89" i="20"/>
  <c r="O89" i="20" s="1"/>
  <c r="P89" i="20"/>
  <c r="M97" i="20"/>
  <c r="N97" i="20"/>
  <c r="O97" i="20" s="1"/>
  <c r="P97" i="20"/>
  <c r="M24" i="20"/>
  <c r="N24" i="20"/>
  <c r="O24" i="20" s="1"/>
  <c r="P24" i="20"/>
  <c r="M25" i="20"/>
  <c r="N25" i="20"/>
  <c r="O25" i="20" s="1"/>
  <c r="P25" i="20"/>
  <c r="M26" i="20"/>
  <c r="N26" i="20"/>
  <c r="O26" i="20" s="1"/>
  <c r="P26" i="20"/>
  <c r="M27" i="20"/>
  <c r="N27" i="20"/>
  <c r="O27" i="20" s="1"/>
  <c r="P27" i="20"/>
  <c r="M28" i="20"/>
  <c r="N28" i="20"/>
  <c r="O28" i="20" s="1"/>
  <c r="P28" i="20"/>
  <c r="M29" i="20"/>
  <c r="N29" i="20"/>
  <c r="O29" i="20" s="1"/>
  <c r="P29" i="20"/>
  <c r="M30" i="20"/>
  <c r="N30" i="20"/>
  <c r="O30" i="20" s="1"/>
  <c r="P30" i="20"/>
  <c r="M31" i="20"/>
  <c r="N31" i="20"/>
  <c r="O31" i="20" s="1"/>
  <c r="P31" i="20"/>
  <c r="M32" i="20"/>
  <c r="N32" i="20"/>
  <c r="O32" i="20" s="1"/>
  <c r="P32" i="20"/>
  <c r="M33" i="20"/>
  <c r="N33" i="20"/>
  <c r="O33" i="20" s="1"/>
  <c r="P33" i="20"/>
  <c r="M34" i="20"/>
  <c r="N34" i="20"/>
  <c r="O34" i="20" s="1"/>
  <c r="P34" i="20"/>
  <c r="M35" i="20"/>
  <c r="N35" i="20"/>
  <c r="O35" i="20" s="1"/>
  <c r="P35" i="20"/>
  <c r="M36" i="20"/>
  <c r="N36" i="20"/>
  <c r="O36" i="20" s="1"/>
  <c r="P36" i="20"/>
  <c r="M37" i="20"/>
  <c r="N37" i="20"/>
  <c r="O37" i="20" s="1"/>
  <c r="P37" i="20"/>
  <c r="M38" i="20"/>
  <c r="N38" i="20"/>
  <c r="O38" i="20" s="1"/>
  <c r="P38" i="20"/>
  <c r="M47" i="20"/>
  <c r="N47" i="20"/>
  <c r="O47" i="20" s="1"/>
  <c r="P47" i="20"/>
  <c r="M48" i="20"/>
  <c r="N48" i="20"/>
  <c r="O48" i="20" s="1"/>
  <c r="P48" i="20"/>
  <c r="M49" i="20"/>
  <c r="N49" i="20"/>
  <c r="O49" i="20" s="1"/>
  <c r="P49" i="20"/>
  <c r="M39" i="20"/>
  <c r="N39" i="20"/>
  <c r="O39" i="20" s="1"/>
  <c r="P39" i="20"/>
  <c r="M40" i="20"/>
  <c r="N40" i="20"/>
  <c r="O40" i="20" s="1"/>
  <c r="P40" i="20"/>
  <c r="M41" i="20"/>
  <c r="N41" i="20"/>
  <c r="O41" i="20" s="1"/>
  <c r="P41" i="20"/>
  <c r="M42" i="20"/>
  <c r="N42" i="20"/>
  <c r="O42" i="20" s="1"/>
  <c r="P42" i="20"/>
  <c r="M43" i="20"/>
  <c r="N43" i="20"/>
  <c r="O43" i="20" s="1"/>
  <c r="P43" i="20"/>
  <c r="M44" i="20"/>
  <c r="N44" i="20"/>
  <c r="O44" i="20" s="1"/>
  <c r="P44" i="20"/>
  <c r="M45" i="20"/>
  <c r="N45" i="20"/>
  <c r="O45" i="20" s="1"/>
  <c r="P45" i="20"/>
  <c r="M46" i="20"/>
  <c r="N46" i="20"/>
  <c r="O46" i="20" s="1"/>
  <c r="P46" i="20"/>
  <c r="M141" i="20"/>
  <c r="N141" i="20"/>
  <c r="O141" i="20" s="1"/>
  <c r="P141" i="20"/>
  <c r="M145" i="20"/>
  <c r="N145" i="20"/>
  <c r="O145" i="20" s="1"/>
  <c r="P145" i="20"/>
  <c r="M146" i="20"/>
  <c r="N146" i="20"/>
  <c r="O146" i="20" s="1"/>
  <c r="P146" i="20"/>
  <c r="M147" i="20"/>
  <c r="N147" i="20"/>
  <c r="O147" i="20" s="1"/>
  <c r="P147" i="20"/>
  <c r="M148" i="20"/>
  <c r="N148" i="20"/>
  <c r="O148" i="20" s="1"/>
  <c r="P148" i="20"/>
  <c r="M149" i="20"/>
  <c r="N149" i="20"/>
  <c r="O149" i="20" s="1"/>
  <c r="P149" i="20"/>
  <c r="M132" i="20"/>
  <c r="N132" i="20"/>
  <c r="O132" i="20" s="1"/>
  <c r="P132" i="20"/>
  <c r="M153" i="20"/>
  <c r="N153" i="20"/>
  <c r="O153" i="20" s="1"/>
  <c r="P153" i="20"/>
  <c r="M159" i="20"/>
  <c r="N159" i="20"/>
  <c r="O159" i="20" s="1"/>
  <c r="P159" i="20"/>
  <c r="F38" i="20"/>
  <c r="F37" i="20"/>
  <c r="F36" i="20"/>
  <c r="F35" i="20"/>
  <c r="F33" i="20"/>
  <c r="F32" i="20"/>
  <c r="L12" i="19"/>
  <c r="L180" i="19" s="1"/>
  <c r="L8" i="19"/>
  <c r="K8" i="19"/>
  <c r="L9" i="20"/>
  <c r="R9" i="20" s="1"/>
  <c r="L8" i="20"/>
  <c r="R8" i="20"/>
  <c r="E27" i="4"/>
  <c r="H27" i="4" s="1"/>
  <c r="E28" i="4"/>
  <c r="H28" i="4" s="1"/>
  <c r="E32" i="4"/>
  <c r="H32" i="4" s="1"/>
  <c r="E33" i="4"/>
  <c r="H33" i="4" s="1"/>
  <c r="E34" i="4"/>
  <c r="H34" i="4" s="1"/>
  <c r="E36" i="4"/>
  <c r="H36" i="4" s="1"/>
  <c r="L4" i="4"/>
  <c r="K4" i="4"/>
  <c r="J4" i="4"/>
  <c r="L7" i="4"/>
  <c r="L8" i="4"/>
  <c r="L9" i="4"/>
  <c r="L10" i="4"/>
  <c r="T8" i="20"/>
  <c r="L27" i="4"/>
  <c r="L28" i="4"/>
  <c r="L32" i="4"/>
  <c r="L33" i="4"/>
  <c r="L34" i="4"/>
  <c r="L36" i="4"/>
  <c r="L5" i="4"/>
  <c r="J7" i="4"/>
  <c r="J8" i="4"/>
  <c r="J9" i="4"/>
  <c r="J10" i="4"/>
  <c r="J27" i="4"/>
  <c r="J28" i="4"/>
  <c r="J32" i="4"/>
  <c r="J33" i="4"/>
  <c r="J34" i="4"/>
  <c r="J36" i="4"/>
  <c r="K5" i="4"/>
  <c r="K36" i="4"/>
  <c r="K34" i="4"/>
  <c r="K33" i="4"/>
  <c r="K32" i="4"/>
  <c r="K28" i="4"/>
  <c r="K27" i="4"/>
  <c r="S8" i="20"/>
  <c r="K10" i="4"/>
  <c r="K9" i="4"/>
  <c r="K8" i="4"/>
  <c r="K7" i="4"/>
  <c r="S9" i="20"/>
  <c r="L7" i="20"/>
  <c r="R7" i="20" s="1"/>
  <c r="L10" i="20"/>
  <c r="R10" i="20"/>
  <c r="E7" i="4"/>
  <c r="H7" i="4" s="1"/>
  <c r="E8" i="4"/>
  <c r="H8" i="4" s="1"/>
  <c r="E9" i="4"/>
  <c r="H9" i="4" s="1"/>
  <c r="E10" i="4"/>
  <c r="H10" i="4" s="1"/>
  <c r="S7" i="20"/>
  <c r="S10" i="20"/>
  <c r="T7" i="20"/>
  <c r="T10" i="20"/>
  <c r="K6" i="19"/>
  <c r="D14" i="20" s="1"/>
  <c r="L14" i="20" s="1"/>
  <c r="N9" i="20"/>
  <c r="O9" i="20" s="1"/>
  <c r="P9" i="20"/>
  <c r="N10" i="20"/>
  <c r="O10" i="20" s="1"/>
  <c r="P10" i="20"/>
  <c r="L6" i="19"/>
  <c r="L7" i="19"/>
  <c r="M7" i="20"/>
  <c r="M8" i="20"/>
  <c r="M9" i="20"/>
  <c r="M10" i="20"/>
  <c r="M14" i="20"/>
  <c r="N8" i="20"/>
  <c r="O8" i="20" s="1"/>
  <c r="N7" i="20"/>
  <c r="O7" i="20" s="1"/>
  <c r="P8" i="20"/>
  <c r="P7" i="20"/>
  <c r="N14" i="20"/>
  <c r="O14" i="20" s="1"/>
  <c r="P14" i="20"/>
  <c r="K7" i="19"/>
  <c r="A2" i="19"/>
  <c r="A1" i="19"/>
  <c r="A2" i="20"/>
  <c r="A1" i="20"/>
  <c r="D9" i="4"/>
  <c r="D8" i="4"/>
  <c r="T9" i="20"/>
  <c r="D110" i="20"/>
  <c r="L110" i="20" s="1"/>
  <c r="E71" i="4" s="1"/>
  <c r="H71" i="4" s="1"/>
  <c r="D148" i="20"/>
  <c r="L148" i="20" s="1"/>
  <c r="H103" i="4"/>
  <c r="D138" i="20"/>
  <c r="L138" i="20" s="1"/>
  <c r="D109" i="20"/>
  <c r="L109" i="20" s="1"/>
  <c r="D136" i="20"/>
  <c r="L136" i="20" s="1"/>
  <c r="D165" i="20"/>
  <c r="L165" i="20" s="1"/>
  <c r="D29" i="20"/>
  <c r="L29" i="20" s="1"/>
  <c r="D146" i="20"/>
  <c r="L146" i="20" s="1"/>
  <c r="D40" i="20"/>
  <c r="L40" i="20" s="1"/>
  <c r="D33" i="20"/>
  <c r="L33" i="20" s="1"/>
  <c r="D42" i="20"/>
  <c r="L42" i="20" s="1"/>
  <c r="K180" i="19"/>
  <c r="D116" i="20"/>
  <c r="L116" i="20" s="1"/>
  <c r="D159" i="20"/>
  <c r="L159" i="20" s="1"/>
  <c r="H99" i="4"/>
  <c r="D145" i="20"/>
  <c r="L145" i="20" s="1"/>
  <c r="D46" i="20"/>
  <c r="L46" i="20" s="1"/>
  <c r="D49" i="20"/>
  <c r="L49" i="20" s="1"/>
  <c r="D25" i="20"/>
  <c r="L25" i="20" s="1"/>
  <c r="D135" i="20"/>
  <c r="L135" i="20" s="1"/>
  <c r="D112" i="20"/>
  <c r="L112" i="20" s="1"/>
  <c r="D140" i="20"/>
  <c r="L140" i="20" s="1"/>
  <c r="D111" i="20"/>
  <c r="L111" i="20" s="1"/>
  <c r="D44" i="20"/>
  <c r="L44" i="20" s="1"/>
  <c r="D37" i="20"/>
  <c r="D139" i="20"/>
  <c r="L139" i="20" s="1"/>
  <c r="D58" i="20"/>
  <c r="L58" i="20" s="1"/>
  <c r="D89" i="20"/>
  <c r="L89" i="20" s="1"/>
  <c r="D24" i="20"/>
  <c r="L24" i="20" s="1"/>
  <c r="D28" i="20"/>
  <c r="L28" i="20" s="1"/>
  <c r="D32" i="20"/>
  <c r="D34" i="20"/>
  <c r="L34" i="20" s="1"/>
  <c r="D38" i="20"/>
  <c r="L38" i="20" s="1"/>
  <c r="D39" i="20"/>
  <c r="L39" i="20" s="1"/>
  <c r="D43" i="20"/>
  <c r="L43" i="20" s="1"/>
  <c r="D141" i="20"/>
  <c r="L141" i="20" s="1"/>
  <c r="D149" i="20"/>
  <c r="L149" i="20" s="1"/>
  <c r="D132" i="20"/>
  <c r="L132" i="20" s="1"/>
  <c r="L50" i="20"/>
  <c r="D73" i="20"/>
  <c r="L73" i="20" s="1"/>
  <c r="D81" i="20"/>
  <c r="L81" i="20" s="1"/>
  <c r="D97" i="20"/>
  <c r="L97" i="20" s="1"/>
  <c r="D26" i="20"/>
  <c r="L26" i="20" s="1"/>
  <c r="D30" i="20"/>
  <c r="L30" i="20" s="1"/>
  <c r="D36" i="20"/>
  <c r="L36" i="20" s="1"/>
  <c r="D48" i="20"/>
  <c r="L48" i="20" s="1"/>
  <c r="D41" i="20"/>
  <c r="L41" i="20" s="1"/>
  <c r="D45" i="20"/>
  <c r="L45" i="20" s="1"/>
  <c r="D147" i="20"/>
  <c r="L147" i="20" s="1"/>
  <c r="D153" i="20"/>
  <c r="L153" i="20" s="1"/>
  <c r="H101" i="4"/>
  <c r="E73" i="4"/>
  <c r="H73" i="4" s="1"/>
  <c r="D105" i="20"/>
  <c r="L105" i="20" s="1"/>
  <c r="D137" i="20"/>
  <c r="L137" i="20" s="1"/>
  <c r="E55" i="4" s="1"/>
  <c r="H55" i="4" s="1"/>
  <c r="D27" i="20"/>
  <c r="L27" i="20" s="1"/>
  <c r="D31" i="20"/>
  <c r="L31" i="20" s="1"/>
  <c r="D35" i="20"/>
  <c r="D47" i="20"/>
  <c r="L47" i="20" s="1"/>
  <c r="L163" i="20"/>
  <c r="L162" i="20"/>
  <c r="L164" i="20"/>
  <c r="L160" i="20"/>
  <c r="E15" i="4"/>
  <c r="H15" i="4" s="1"/>
  <c r="L21" i="20"/>
  <c r="L22" i="20"/>
  <c r="L23" i="20"/>
  <c r="L17" i="20"/>
  <c r="E23" i="4"/>
  <c r="H23" i="4" s="1"/>
  <c r="L35" i="20" l="1"/>
  <c r="E91" i="4"/>
  <c r="E97" i="4"/>
  <c r="H97" i="4" s="1"/>
  <c r="E25" i="4"/>
  <c r="H25" i="4" s="1"/>
  <c r="E53" i="4"/>
  <c r="H53" i="4" s="1"/>
  <c r="L10" i="19"/>
  <c r="L32" i="20"/>
  <c r="M177" i="20"/>
  <c r="L37" i="20"/>
  <c r="K10" i="19"/>
  <c r="S148" i="20" s="1" a="1"/>
  <c r="S148" i="20" s="1"/>
  <c r="R17" i="20" a="1"/>
  <c r="R17" i="20" s="1"/>
  <c r="R23" i="20" a="1"/>
  <c r="R23" i="20" s="1"/>
  <c r="S21" i="20" a="1"/>
  <c r="S21" i="20" s="1"/>
  <c r="T158" i="20" a="1"/>
  <c r="T158" i="20" s="1"/>
  <c r="L99" i="4" s="1"/>
  <c r="R157" i="20" a="1"/>
  <c r="R157" i="20" s="1"/>
  <c r="T156" i="20" a="1"/>
  <c r="T156" i="20" s="1"/>
  <c r="R155" i="20" a="1"/>
  <c r="R155" i="20" s="1"/>
  <c r="J103" i="4" s="1"/>
  <c r="T154" i="20" a="1"/>
  <c r="T154" i="20" s="1"/>
  <c r="L101" i="4" s="1"/>
  <c r="T89" i="20" a="1"/>
  <c r="T89" i="20" s="1"/>
  <c r="R34" i="20" a="1"/>
  <c r="R34" i="20" s="1"/>
  <c r="R141" i="20" a="1"/>
  <c r="R141" i="20" s="1"/>
  <c r="T44" i="20" a="1"/>
  <c r="T44" i="20" s="1"/>
  <c r="R110" i="20" a="1"/>
  <c r="R110" i="20" s="1"/>
  <c r="T30" i="20" a="1"/>
  <c r="T30" i="20" s="1"/>
  <c r="S89" i="20" a="1"/>
  <c r="S89" i="20" s="1"/>
  <c r="S138" i="20" a="1"/>
  <c r="S138" i="20" s="1"/>
  <c r="R58" i="20" a="1"/>
  <c r="R58" i="20" s="1"/>
  <c r="S26" i="20" a="1"/>
  <c r="S26" i="20" s="1"/>
  <c r="T36" i="20" a="1"/>
  <c r="T36" i="20" s="1"/>
  <c r="S37" i="20" a="1"/>
  <c r="S37" i="20" s="1"/>
  <c r="R49" i="20" a="1"/>
  <c r="R49" i="20" s="1"/>
  <c r="T139" i="20" a="1"/>
  <c r="T139" i="20" s="1"/>
  <c r="R140" i="20" a="1"/>
  <c r="R140" i="20" s="1"/>
  <c r="S39" i="20" a="1"/>
  <c r="S39" i="20" s="1"/>
  <c r="R111" i="20" a="1"/>
  <c r="R111" i="20" s="1"/>
  <c r="R149" i="20" a="1"/>
  <c r="R149" i="20" s="1"/>
  <c r="T47" i="20" a="1"/>
  <c r="T47" i="20" s="1"/>
  <c r="S159" i="20" a="1"/>
  <c r="S159" i="20" s="1"/>
  <c r="R89" i="20" a="1"/>
  <c r="R89" i="20" s="1"/>
  <c r="R112" i="20" a="1"/>
  <c r="R112" i="20" s="1"/>
  <c r="T159" i="20" a="1"/>
  <c r="T159" i="20" s="1"/>
  <c r="S109" i="20" a="1"/>
  <c r="S109" i="20" s="1"/>
  <c r="S111" i="20" a="1"/>
  <c r="S111" i="20" s="1"/>
  <c r="T33" i="20" a="1"/>
  <c r="T33" i="20" s="1"/>
  <c r="S137" i="20" a="1"/>
  <c r="S137" i="20" s="1"/>
  <c r="R73" i="20" a="1"/>
  <c r="R73" i="20" s="1"/>
  <c r="T39" i="20" a="1"/>
  <c r="T39" i="20" s="1"/>
  <c r="R28" i="20" a="1"/>
  <c r="R28" i="20" s="1"/>
  <c r="T141" i="20" a="1"/>
  <c r="T141" i="20" s="1"/>
  <c r="R145" i="20" a="1"/>
  <c r="R145" i="20" s="1"/>
  <c r="S81" i="20" a="1"/>
  <c r="S81" i="20" s="1"/>
  <c r="T26" i="20" a="1"/>
  <c r="T26" i="20" s="1"/>
  <c r="R135" i="20" a="1"/>
  <c r="R135" i="20" s="1"/>
  <c r="R24" i="20" a="1"/>
  <c r="R24" i="20" s="1"/>
  <c r="T40" i="20" a="1"/>
  <c r="T40" i="20" s="1"/>
  <c r="R148" i="20" a="1"/>
  <c r="R148" i="20" s="1"/>
  <c r="R37" i="20" a="1"/>
  <c r="R37" i="20" s="1"/>
  <c r="S17" i="20" a="1"/>
  <c r="S17" i="20" s="1"/>
  <c r="T21" i="20" a="1"/>
  <c r="T21" i="20" s="1"/>
  <c r="T22" i="20" a="1"/>
  <c r="T22" i="20" s="1"/>
  <c r="S160" i="20" a="1"/>
  <c r="S160" i="20" s="1"/>
  <c r="T145" i="20" a="1"/>
  <c r="T145" i="20" s="1"/>
  <c r="R27" i="20" a="1"/>
  <c r="R27" i="20" s="1"/>
  <c r="T146" i="20" a="1"/>
  <c r="T146" i="20" s="1"/>
  <c r="R138" i="20" a="1"/>
  <c r="R138" i="20" s="1"/>
  <c r="S41" i="20" a="1"/>
  <c r="S41" i="20" s="1"/>
  <c r="R146" i="20" a="1"/>
  <c r="R146" i="20" s="1"/>
  <c r="T24" i="20" a="1"/>
  <c r="T24" i="20" s="1"/>
  <c r="R45" i="20" a="1"/>
  <c r="R45" i="20" s="1"/>
  <c r="T97" i="20" a="1"/>
  <c r="T97" i="20" s="1"/>
  <c r="S153" i="20" a="1"/>
  <c r="S153" i="20" s="1"/>
  <c r="S141" i="20" a="1"/>
  <c r="S141" i="20" s="1"/>
  <c r="T46" i="20" a="1"/>
  <c r="T46" i="20" s="1"/>
  <c r="S49" i="20" a="1"/>
  <c r="S49" i="20" s="1"/>
  <c r="T138" i="20" a="1"/>
  <c r="T138" i="20" s="1"/>
  <c r="T38" i="20" a="1"/>
  <c r="T38" i="20" s="1"/>
  <c r="T27" i="20" a="1"/>
  <c r="T27" i="20" s="1"/>
  <c r="S33" i="20" a="1"/>
  <c r="S33" i="20" s="1"/>
  <c r="T43" i="20" a="1"/>
  <c r="T43" i="20" s="1"/>
  <c r="R41" i="20" a="1"/>
  <c r="R41" i="20" s="1"/>
  <c r="S28" i="20" a="1"/>
  <c r="S28" i="20" s="1"/>
  <c r="S43" i="20" a="1"/>
  <c r="S43" i="20" s="1"/>
  <c r="R48" i="20" a="1"/>
  <c r="R48" i="20" s="1"/>
  <c r="S30" i="20" a="1"/>
  <c r="S30" i="20" s="1"/>
  <c r="T48" i="20" a="1"/>
  <c r="T48" i="20" s="1"/>
  <c r="T135" i="20" a="1"/>
  <c r="T135" i="20" s="1"/>
  <c r="R116" i="20" a="1"/>
  <c r="R116" i="20" s="1"/>
  <c r="S140" i="20" a="1"/>
  <c r="S140" i="20" s="1"/>
  <c r="S97" i="20" a="1"/>
  <c r="S97" i="20" s="1"/>
  <c r="S112" i="20" a="1"/>
  <c r="S112" i="20" s="1"/>
  <c r="T132" i="20" a="1"/>
  <c r="T132" i="20" s="1"/>
  <c r="R40" i="20" a="1"/>
  <c r="R40" i="20" s="1"/>
  <c r="R132" i="20" a="1"/>
  <c r="R132" i="20" s="1"/>
  <c r="R31" i="20" a="1"/>
  <c r="R31" i="20" s="1"/>
  <c r="S46" i="20" a="1"/>
  <c r="S46" i="20" s="1"/>
  <c r="T14" i="20" a="1"/>
  <c r="T14" i="20" s="1"/>
  <c r="T136" i="20" a="1"/>
  <c r="T136" i="20" s="1"/>
  <c r="S25" i="20" a="1"/>
  <c r="S25" i="20" s="1"/>
  <c r="R42" i="20" a="1"/>
  <c r="R42" i="20" s="1"/>
  <c r="S35" i="20" a="1"/>
  <c r="S35" i="20" s="1"/>
  <c r="R33" i="20" a="1"/>
  <c r="R33" i="20" s="1"/>
  <c r="R47" i="20" a="1"/>
  <c r="R47" i="20" s="1"/>
  <c r="T140" i="20" a="1"/>
  <c r="T140" i="20" s="1"/>
  <c r="S23" i="20" a="1"/>
  <c r="S23" i="20" s="1"/>
  <c r="S20" i="20" a="1"/>
  <c r="S20" i="20" s="1"/>
  <c r="R170" i="20" a="1"/>
  <c r="R170" i="20" s="1"/>
  <c r="S122" i="20" a="1"/>
  <c r="S122" i="20" s="1"/>
  <c r="R121" i="20" a="1"/>
  <c r="R121" i="20" s="1"/>
  <c r="T119" i="20" a="1"/>
  <c r="T119" i="20" s="1"/>
  <c r="S118" i="20" a="1"/>
  <c r="S118" i="20" s="1"/>
  <c r="R117" i="20" a="1"/>
  <c r="R117" i="20" s="1"/>
  <c r="T114" i="20" a="1"/>
  <c r="T114" i="20" s="1"/>
  <c r="S113" i="20" a="1"/>
  <c r="S113" i="20" s="1"/>
  <c r="R175" i="20" a="1"/>
  <c r="R175" i="20" s="1"/>
  <c r="T173" i="20" a="1"/>
  <c r="T173" i="20" s="1"/>
  <c r="S172" i="20" a="1"/>
  <c r="S172" i="20" s="1"/>
  <c r="R171" i="20" a="1"/>
  <c r="R171" i="20" s="1"/>
  <c r="S169" i="20" a="1"/>
  <c r="S169" i="20" s="1"/>
  <c r="R169" i="20" a="1"/>
  <c r="R169" i="20" s="1"/>
  <c r="T166" i="20" a="1"/>
  <c r="T166" i="20" s="1"/>
  <c r="S162" i="20" a="1"/>
  <c r="S162" i="20" s="1"/>
  <c r="T144" i="20" a="1"/>
  <c r="T144" i="20" s="1"/>
  <c r="L17" i="4" s="1"/>
  <c r="S143" i="20" a="1"/>
  <c r="S143" i="20" s="1"/>
  <c r="R142" i="20" a="1"/>
  <c r="R142" i="20" s="1"/>
  <c r="T151" i="20" a="1"/>
  <c r="T151" i="20" s="1"/>
  <c r="S150" i="20" a="1"/>
  <c r="S150" i="20" s="1"/>
  <c r="R131" i="20" a="1"/>
  <c r="R131" i="20" s="1"/>
  <c r="T129" i="20" a="1"/>
  <c r="T129" i="20" s="1"/>
  <c r="S127" i="20" a="1"/>
  <c r="S127" i="20" s="1"/>
  <c r="R126" i="20" a="1"/>
  <c r="R126" i="20" s="1"/>
  <c r="J69" i="4" s="1"/>
  <c r="T104" i="20" a="1"/>
  <c r="T104" i="20" s="1"/>
  <c r="S103" i="20" a="1"/>
  <c r="S103" i="20" s="1"/>
  <c r="R102" i="20" a="1"/>
  <c r="R102" i="20" s="1"/>
  <c r="T100" i="20" a="1"/>
  <c r="T100" i="20" s="1"/>
  <c r="S99" i="20" a="1"/>
  <c r="S99" i="20" s="1"/>
  <c r="R98" i="20" a="1"/>
  <c r="R98" i="20" s="1"/>
  <c r="T95" i="20" a="1"/>
  <c r="T95" i="20" s="1"/>
  <c r="S94" i="20" a="1"/>
  <c r="S94" i="20" s="1"/>
  <c r="R93" i="20" a="1"/>
  <c r="R93" i="20" s="1"/>
  <c r="T91" i="20" a="1"/>
  <c r="T91" i="20" s="1"/>
  <c r="S90" i="20" a="1"/>
  <c r="S90" i="20" s="1"/>
  <c r="R88" i="20" a="1"/>
  <c r="R88" i="20" s="1"/>
  <c r="T86" i="20" a="1"/>
  <c r="T86" i="20" s="1"/>
  <c r="S85" i="20" a="1"/>
  <c r="S85" i="20" s="1"/>
  <c r="R84" i="20" a="1"/>
  <c r="R84" i="20" s="1"/>
  <c r="T82" i="20" a="1"/>
  <c r="T82" i="20" s="1"/>
  <c r="S72" i="20" a="1"/>
  <c r="S72" i="20" s="1"/>
  <c r="R71" i="20" a="1"/>
  <c r="R71" i="20" s="1"/>
  <c r="T69" i="20" a="1"/>
  <c r="T69" i="20" s="1"/>
  <c r="S68" i="20" a="1"/>
  <c r="S68" i="20" s="1"/>
  <c r="R67" i="20" a="1"/>
  <c r="R67" i="20" s="1"/>
  <c r="T65" i="20" a="1"/>
  <c r="T65" i="20" s="1"/>
  <c r="S64" i="20" a="1"/>
  <c r="S64" i="20" s="1"/>
  <c r="R63" i="20" a="1"/>
  <c r="R63" i="20" s="1"/>
  <c r="T61" i="20" a="1"/>
  <c r="T61" i="20" s="1"/>
  <c r="S60" i="20" a="1"/>
  <c r="S60" i="20" s="1"/>
  <c r="R59" i="20" a="1"/>
  <c r="R59" i="20" s="1"/>
  <c r="T79" i="20" a="1"/>
  <c r="T79" i="20" s="1"/>
  <c r="S78" i="20" a="1"/>
  <c r="S78" i="20" s="1"/>
  <c r="R77" i="20" a="1"/>
  <c r="R77" i="20" s="1"/>
  <c r="T75" i="20" a="1"/>
  <c r="T75" i="20" s="1"/>
  <c r="S74" i="20" a="1"/>
  <c r="S74" i="20" s="1"/>
  <c r="R22" i="20" a="1"/>
  <c r="R22" i="20" s="1"/>
  <c r="R20" i="20" a="1"/>
  <c r="R20" i="20" s="1"/>
  <c r="R19" i="20" a="1"/>
  <c r="R19" i="20" s="1"/>
  <c r="S51" i="20" a="1"/>
  <c r="S51" i="20" s="1"/>
  <c r="S53" i="20" a="1"/>
  <c r="S53" i="20" s="1"/>
  <c r="S55" i="20" a="1"/>
  <c r="S55" i="20" s="1"/>
  <c r="S57" i="20" a="1"/>
  <c r="S57" i="20" s="1"/>
  <c r="S107" i="20" a="1"/>
  <c r="S107" i="20" s="1"/>
  <c r="S124" i="20" a="1"/>
  <c r="S124" i="20" s="1"/>
  <c r="S128" i="20" a="1"/>
  <c r="S128" i="20" s="1"/>
  <c r="S134" i="20" a="1"/>
  <c r="S134" i="20" s="1"/>
  <c r="K79" i="4" s="1"/>
  <c r="S155" i="20" a="1"/>
  <c r="S155" i="20" s="1"/>
  <c r="K103" i="4" s="1"/>
  <c r="S157" i="20" a="1"/>
  <c r="S157" i="20" s="1"/>
  <c r="R163" i="20" a="1"/>
  <c r="R163" i="20" s="1"/>
  <c r="S163" i="20" a="1"/>
  <c r="S163" i="20" s="1"/>
  <c r="R164" i="20" a="1"/>
  <c r="R164" i="20" s="1"/>
  <c r="R160" i="20" a="1"/>
  <c r="R160" i="20" s="1"/>
  <c r="R122" i="20" a="1"/>
  <c r="R122" i="20" s="1"/>
  <c r="T120" i="20" a="1"/>
  <c r="T120" i="20" s="1"/>
  <c r="S119" i="20" a="1"/>
  <c r="S119" i="20" s="1"/>
  <c r="R118" i="20" a="1"/>
  <c r="R118" i="20" s="1"/>
  <c r="T115" i="20" a="1"/>
  <c r="T115" i="20" s="1"/>
  <c r="S114" i="20" a="1"/>
  <c r="S114" i="20" s="1"/>
  <c r="R113" i="20" a="1"/>
  <c r="R113" i="20" s="1"/>
  <c r="T174" i="20" a="1"/>
  <c r="T174" i="20" s="1"/>
  <c r="S173" i="20" a="1"/>
  <c r="S173" i="20" s="1"/>
  <c r="R172" i="20" a="1"/>
  <c r="R172" i="20" s="1"/>
  <c r="S170" i="20" a="1"/>
  <c r="S170" i="20" s="1"/>
  <c r="T170" i="20" a="1"/>
  <c r="T170" i="20" s="1"/>
  <c r="T167" i="20" a="1"/>
  <c r="T167" i="20" s="1"/>
  <c r="S166" i="20" a="1"/>
  <c r="S166" i="20" s="1"/>
  <c r="R166" i="20" a="1"/>
  <c r="R166" i="20" s="1"/>
  <c r="T163" i="20" a="1"/>
  <c r="T163" i="20" s="1"/>
  <c r="S144" i="20" a="1"/>
  <c r="S144" i="20" s="1"/>
  <c r="K17" i="4" s="1"/>
  <c r="R143" i="20" a="1"/>
  <c r="R143" i="20" s="1"/>
  <c r="T152" i="20" a="1"/>
  <c r="T152" i="20" s="1"/>
  <c r="S151" i="20" a="1"/>
  <c r="S151" i="20" s="1"/>
  <c r="R150" i="20" a="1"/>
  <c r="R150" i="20" s="1"/>
  <c r="T130" i="20" a="1"/>
  <c r="T130" i="20" s="1"/>
  <c r="S129" i="20" a="1"/>
  <c r="S129" i="20" s="1"/>
  <c r="R127" i="20" a="1"/>
  <c r="R127" i="20" s="1"/>
  <c r="T123" i="20" a="1"/>
  <c r="T123" i="20" s="1"/>
  <c r="S104" i="20" a="1"/>
  <c r="S104" i="20" s="1"/>
  <c r="R103" i="20" a="1"/>
  <c r="R103" i="20" s="1"/>
  <c r="T101" i="20" a="1"/>
  <c r="T101" i="20" s="1"/>
  <c r="S100" i="20" a="1"/>
  <c r="S100" i="20" s="1"/>
  <c r="R99" i="20" a="1"/>
  <c r="R99" i="20" s="1"/>
  <c r="T96" i="20" a="1"/>
  <c r="T96" i="20" s="1"/>
  <c r="S95" i="20" a="1"/>
  <c r="S95" i="20" s="1"/>
  <c r="R94" i="20" a="1"/>
  <c r="R94" i="20" s="1"/>
  <c r="T92" i="20" a="1"/>
  <c r="T92" i="20" s="1"/>
  <c r="S91" i="20" a="1"/>
  <c r="S91" i="20" s="1"/>
  <c r="R90" i="20" a="1"/>
  <c r="R90" i="20" s="1"/>
  <c r="T87" i="20" a="1"/>
  <c r="T87" i="20" s="1"/>
  <c r="S86" i="20" a="1"/>
  <c r="S86" i="20" s="1"/>
  <c r="R85" i="20" a="1"/>
  <c r="R85" i="20" s="1"/>
  <c r="T83" i="20" a="1"/>
  <c r="T83" i="20" s="1"/>
  <c r="S82" i="20" a="1"/>
  <c r="S82" i="20" s="1"/>
  <c r="R72" i="20" a="1"/>
  <c r="R72" i="20" s="1"/>
  <c r="T70" i="20" a="1"/>
  <c r="T70" i="20" s="1"/>
  <c r="S69" i="20" a="1"/>
  <c r="S69" i="20" s="1"/>
  <c r="R68" i="20" a="1"/>
  <c r="R68" i="20" s="1"/>
  <c r="T66" i="20" a="1"/>
  <c r="T66" i="20" s="1"/>
  <c r="S65" i="20" a="1"/>
  <c r="S65" i="20" s="1"/>
  <c r="R64" i="20" a="1"/>
  <c r="R64" i="20" s="1"/>
  <c r="T62" i="20" a="1"/>
  <c r="T62" i="20" s="1"/>
  <c r="S61" i="20" a="1"/>
  <c r="S61" i="20" s="1"/>
  <c r="R60" i="20" a="1"/>
  <c r="R60" i="20" s="1"/>
  <c r="T80" i="20" a="1"/>
  <c r="T80" i="20" s="1"/>
  <c r="S79" i="20" a="1"/>
  <c r="S79" i="20" s="1"/>
  <c r="R78" i="20" a="1"/>
  <c r="R78" i="20" s="1"/>
  <c r="T76" i="20" a="1"/>
  <c r="T76" i="20" s="1"/>
  <c r="S75" i="20" a="1"/>
  <c r="S75" i="20" s="1"/>
  <c r="R74" i="20" a="1"/>
  <c r="R74" i="20" s="1"/>
  <c r="T18" i="20" a="1"/>
  <c r="T18" i="20" s="1"/>
  <c r="T16" i="20" a="1"/>
  <c r="T16" i="20" s="1"/>
  <c r="T51" i="20" a="1"/>
  <c r="T51" i="20" s="1"/>
  <c r="R52" i="20" a="1"/>
  <c r="R52" i="20" s="1"/>
  <c r="T53" i="20" a="1"/>
  <c r="T53" i="20" s="1"/>
  <c r="R54" i="20" a="1"/>
  <c r="R54" i="20" s="1"/>
  <c r="T55" i="20" a="1"/>
  <c r="T55" i="20" s="1"/>
  <c r="R56" i="20" a="1"/>
  <c r="R56" i="20" s="1"/>
  <c r="T57" i="20" a="1"/>
  <c r="T57" i="20" s="1"/>
  <c r="R106" i="20" a="1"/>
  <c r="R106" i="20" s="1"/>
  <c r="J89" i="4" s="1"/>
  <c r="T107" i="20" a="1"/>
  <c r="T107" i="20" s="1"/>
  <c r="R108" i="20" a="1"/>
  <c r="R108" i="20" s="1"/>
  <c r="T124" i="20" a="1"/>
  <c r="T124" i="20" s="1"/>
  <c r="R125" i="20" a="1"/>
  <c r="R125" i="20" s="1"/>
  <c r="J65" i="4" s="1"/>
  <c r="T128" i="20" a="1"/>
  <c r="T128" i="20" s="1"/>
  <c r="R133" i="20" a="1"/>
  <c r="R133" i="20" s="1"/>
  <c r="T134" i="20" a="1"/>
  <c r="T134" i="20" s="1"/>
  <c r="L79" i="4" s="1"/>
  <c r="R154" i="20" a="1"/>
  <c r="R154" i="20" s="1"/>
  <c r="J101" i="4" s="1"/>
  <c r="T155" i="20" a="1"/>
  <c r="T155" i="20" s="1"/>
  <c r="L103" i="4" s="1"/>
  <c r="R156" i="20" a="1"/>
  <c r="R156" i="20" s="1"/>
  <c r="J97" i="4" s="1"/>
  <c r="T157" i="20" a="1"/>
  <c r="T157" i="20" s="1"/>
  <c r="R158" i="20" a="1"/>
  <c r="R158" i="20" s="1"/>
  <c r="J99" i="4" s="1"/>
  <c r="K181" i="19"/>
  <c r="T121" i="20" a="1"/>
  <c r="T121" i="20" s="1"/>
  <c r="S120" i="20" a="1"/>
  <c r="S120" i="20" s="1"/>
  <c r="R119" i="20" a="1"/>
  <c r="R119" i="20" s="1"/>
  <c r="T117" i="20" a="1"/>
  <c r="T117" i="20" s="1"/>
  <c r="S115" i="20" a="1"/>
  <c r="S115" i="20" s="1"/>
  <c r="R114" i="20" a="1"/>
  <c r="R114" i="20" s="1"/>
  <c r="T175" i="20" a="1"/>
  <c r="T175" i="20" s="1"/>
  <c r="S174" i="20" a="1"/>
  <c r="S174" i="20" s="1"/>
  <c r="R173" i="20" a="1"/>
  <c r="R173" i="20" s="1"/>
  <c r="T171" i="20" a="1"/>
  <c r="T171" i="20" s="1"/>
  <c r="T168" i="20" a="1"/>
  <c r="T168" i="20" s="1"/>
  <c r="S167" i="20" a="1"/>
  <c r="S167" i="20" s="1"/>
  <c r="R167" i="20" a="1"/>
  <c r="R167" i="20" s="1"/>
  <c r="T164" i="20" a="1"/>
  <c r="T164" i="20" s="1"/>
  <c r="R144" i="20" a="1"/>
  <c r="R144" i="20" s="1"/>
  <c r="J17" i="4" s="1"/>
  <c r="T142" i="20" a="1"/>
  <c r="T142" i="20" s="1"/>
  <c r="S152" i="20" a="1"/>
  <c r="S152" i="20" s="1"/>
  <c r="R151" i="20" a="1"/>
  <c r="R151" i="20" s="1"/>
  <c r="T131" i="20" a="1"/>
  <c r="T131" i="20" s="1"/>
  <c r="S130" i="20" a="1"/>
  <c r="S130" i="20" s="1"/>
  <c r="R129" i="20" a="1"/>
  <c r="R129" i="20" s="1"/>
  <c r="T126" i="20" a="1"/>
  <c r="T126" i="20" s="1"/>
  <c r="L69" i="4" s="1"/>
  <c r="S123" i="20" a="1"/>
  <c r="S123" i="20" s="1"/>
  <c r="R104" i="20" a="1"/>
  <c r="R104" i="20" s="1"/>
  <c r="T102" i="20" a="1"/>
  <c r="T102" i="20" s="1"/>
  <c r="S101" i="20" a="1"/>
  <c r="S101" i="20" s="1"/>
  <c r="R100" i="20" a="1"/>
  <c r="R100" i="20" s="1"/>
  <c r="T98" i="20" a="1"/>
  <c r="T98" i="20" s="1"/>
  <c r="S96" i="20" a="1"/>
  <c r="S96" i="20" s="1"/>
  <c r="R95" i="20" a="1"/>
  <c r="R95" i="20" s="1"/>
  <c r="T93" i="20" a="1"/>
  <c r="T93" i="20" s="1"/>
  <c r="S92" i="20" a="1"/>
  <c r="S92" i="20" s="1"/>
  <c r="R91" i="20" a="1"/>
  <c r="R91" i="20" s="1"/>
  <c r="T88" i="20" a="1"/>
  <c r="T88" i="20" s="1"/>
  <c r="S87" i="20" a="1"/>
  <c r="S87" i="20" s="1"/>
  <c r="R86" i="20" a="1"/>
  <c r="R86" i="20" s="1"/>
  <c r="T84" i="20" a="1"/>
  <c r="T84" i="20" s="1"/>
  <c r="S83" i="20" a="1"/>
  <c r="S83" i="20" s="1"/>
  <c r="R82" i="20" a="1"/>
  <c r="R82" i="20" s="1"/>
  <c r="T71" i="20" a="1"/>
  <c r="T71" i="20" s="1"/>
  <c r="S70" i="20" a="1"/>
  <c r="S70" i="20" s="1"/>
  <c r="R69" i="20" a="1"/>
  <c r="R69" i="20" s="1"/>
  <c r="T67" i="20" a="1"/>
  <c r="T67" i="20" s="1"/>
  <c r="S66" i="20" a="1"/>
  <c r="S66" i="20" s="1"/>
  <c r="R65" i="20" a="1"/>
  <c r="R65" i="20" s="1"/>
  <c r="T63" i="20" a="1"/>
  <c r="T63" i="20" s="1"/>
  <c r="S62" i="20" a="1"/>
  <c r="S62" i="20" s="1"/>
  <c r="R61" i="20" a="1"/>
  <c r="R61" i="20" s="1"/>
  <c r="T59" i="20" a="1"/>
  <c r="T59" i="20" s="1"/>
  <c r="S80" i="20" a="1"/>
  <c r="S80" i="20" s="1"/>
  <c r="R79" i="20" a="1"/>
  <c r="R79" i="20" s="1"/>
  <c r="T77" i="20" a="1"/>
  <c r="T77" i="20" s="1"/>
  <c r="S76" i="20" a="1"/>
  <c r="S76" i="20" s="1"/>
  <c r="R75" i="20" a="1"/>
  <c r="R75" i="20" s="1"/>
  <c r="T23" i="20" a="1"/>
  <c r="T23" i="20" s="1"/>
  <c r="R21" i="20" a="1"/>
  <c r="R21" i="20" s="1"/>
  <c r="T19" i="20" a="1"/>
  <c r="T19" i="20" s="1"/>
  <c r="S16" i="20" a="1"/>
  <c r="S16" i="20" s="1"/>
  <c r="S52" i="20" a="1"/>
  <c r="S52" i="20" s="1"/>
  <c r="S54" i="20" a="1"/>
  <c r="S54" i="20" s="1"/>
  <c r="S56" i="20" a="1"/>
  <c r="S56" i="20" s="1"/>
  <c r="S106" i="20" a="1"/>
  <c r="S106" i="20" s="1"/>
  <c r="K89" i="4" s="1"/>
  <c r="S108" i="20" a="1"/>
  <c r="S108" i="20" s="1"/>
  <c r="S125" i="20" a="1"/>
  <c r="S125" i="20" s="1"/>
  <c r="K65" i="4" s="1"/>
  <c r="S133" i="20" a="1"/>
  <c r="S133" i="20" s="1"/>
  <c r="S154" i="20" a="1"/>
  <c r="S154" i="20" s="1"/>
  <c r="K101" i="4" s="1"/>
  <c r="S156" i="20" a="1"/>
  <c r="S156" i="20" s="1"/>
  <c r="K97" i="4" s="1"/>
  <c r="S158" i="20" a="1"/>
  <c r="S158" i="20" s="1"/>
  <c r="K99" i="4" s="1"/>
  <c r="R162" i="20" a="1"/>
  <c r="R162" i="20" s="1"/>
  <c r="S164" i="20" a="1"/>
  <c r="S164" i="20" s="1"/>
  <c r="S22" i="20" a="1"/>
  <c r="S22" i="20" s="1"/>
  <c r="S18" i="20" a="1"/>
  <c r="S18" i="20" s="1"/>
  <c r="R18" i="20" a="1"/>
  <c r="R18" i="20" s="1"/>
  <c r="R25" i="20" a="1"/>
  <c r="R25" i="20" s="1"/>
  <c r="R38" i="20" a="1"/>
  <c r="R38" i="20" s="1"/>
  <c r="R35" i="20" a="1"/>
  <c r="R35" i="20" s="1"/>
  <c r="T147" i="20" a="1"/>
  <c r="T147" i="20" s="1"/>
  <c r="T111" i="20" a="1"/>
  <c r="T111" i="20" s="1"/>
  <c r="S45" i="20" a="1"/>
  <c r="S45" i="20" s="1"/>
  <c r="S149" i="20" a="1"/>
  <c r="S149" i="20" s="1"/>
  <c r="R14" i="20" a="1"/>
  <c r="R14" i="20" s="1"/>
  <c r="R44" i="20" a="1"/>
  <c r="R44" i="20" s="1"/>
  <c r="T37" i="20" a="1"/>
  <c r="T37" i="20" s="1"/>
  <c r="T122" i="20" a="1"/>
  <c r="T122" i="20" s="1"/>
  <c r="S121" i="20" a="1"/>
  <c r="S121" i="20" s="1"/>
  <c r="R120" i="20" a="1"/>
  <c r="R120" i="20" s="1"/>
  <c r="T118" i="20" a="1"/>
  <c r="T118" i="20" s="1"/>
  <c r="S117" i="20" a="1"/>
  <c r="S117" i="20" s="1"/>
  <c r="R115" i="20" a="1"/>
  <c r="R115" i="20" s="1"/>
  <c r="T113" i="20" a="1"/>
  <c r="T113" i="20" s="1"/>
  <c r="S175" i="20" a="1"/>
  <c r="S175" i="20" s="1"/>
  <c r="R174" i="20" a="1"/>
  <c r="R174" i="20" s="1"/>
  <c r="T172" i="20" a="1"/>
  <c r="T172" i="20" s="1"/>
  <c r="S171" i="20" a="1"/>
  <c r="S171" i="20" s="1"/>
  <c r="T169" i="20" a="1"/>
  <c r="T169" i="20" s="1"/>
  <c r="S168" i="20" a="1"/>
  <c r="S168" i="20" s="1"/>
  <c r="R168" i="20" a="1"/>
  <c r="R168" i="20" s="1"/>
  <c r="J71" i="4" s="1"/>
  <c r="R161" i="20" a="1"/>
  <c r="R161" i="20" s="1"/>
  <c r="J73" i="4" s="1"/>
  <c r="T162" i="20" a="1"/>
  <c r="T162" i="20" s="1"/>
  <c r="T143" i="20" a="1"/>
  <c r="T143" i="20" s="1"/>
  <c r="S142" i="20" a="1"/>
  <c r="S142" i="20" s="1"/>
  <c r="K15" i="4" s="1"/>
  <c r="R152" i="20" a="1"/>
  <c r="R152" i="20" s="1"/>
  <c r="T150" i="20" a="1"/>
  <c r="T150" i="20" s="1"/>
  <c r="S131" i="20" a="1"/>
  <c r="S131" i="20" s="1"/>
  <c r="R130" i="20" a="1"/>
  <c r="R130" i="20" s="1"/>
  <c r="T127" i="20" a="1"/>
  <c r="T127" i="20" s="1"/>
  <c r="S126" i="20" a="1"/>
  <c r="S126" i="20" s="1"/>
  <c r="K69" i="4" s="1"/>
  <c r="R123" i="20" a="1"/>
  <c r="R123" i="20" s="1"/>
  <c r="T103" i="20" a="1"/>
  <c r="T103" i="20" s="1"/>
  <c r="S102" i="20" a="1"/>
  <c r="S102" i="20" s="1"/>
  <c r="R101" i="20" a="1"/>
  <c r="R101" i="20" s="1"/>
  <c r="T99" i="20" a="1"/>
  <c r="T99" i="20" s="1"/>
  <c r="S98" i="20" a="1"/>
  <c r="S98" i="20" s="1"/>
  <c r="R96" i="20" a="1"/>
  <c r="R96" i="20" s="1"/>
  <c r="T94" i="20" a="1"/>
  <c r="T94" i="20" s="1"/>
  <c r="S93" i="20" a="1"/>
  <c r="S93" i="20" s="1"/>
  <c r="R92" i="20" a="1"/>
  <c r="R92" i="20" s="1"/>
  <c r="T90" i="20" a="1"/>
  <c r="T90" i="20" s="1"/>
  <c r="S88" i="20" a="1"/>
  <c r="S88" i="20" s="1"/>
  <c r="R87" i="20" a="1"/>
  <c r="R87" i="20" s="1"/>
  <c r="T85" i="20" a="1"/>
  <c r="T85" i="20" s="1"/>
  <c r="S84" i="20" a="1"/>
  <c r="S84" i="20" s="1"/>
  <c r="R83" i="20" a="1"/>
  <c r="R83" i="20" s="1"/>
  <c r="T72" i="20" a="1"/>
  <c r="T72" i="20" s="1"/>
  <c r="S71" i="20" a="1"/>
  <c r="S71" i="20" s="1"/>
  <c r="R70" i="20" a="1"/>
  <c r="R70" i="20" s="1"/>
  <c r="T68" i="20" a="1"/>
  <c r="T68" i="20" s="1"/>
  <c r="S67" i="20" a="1"/>
  <c r="S67" i="20" s="1"/>
  <c r="R66" i="20" a="1"/>
  <c r="R66" i="20" s="1"/>
  <c r="T64" i="20" a="1"/>
  <c r="T64" i="20" s="1"/>
  <c r="S63" i="20" a="1"/>
  <c r="S63" i="20" s="1"/>
  <c r="R62" i="20" a="1"/>
  <c r="R62" i="20" s="1"/>
  <c r="T60" i="20" a="1"/>
  <c r="T60" i="20" s="1"/>
  <c r="S59" i="20" a="1"/>
  <c r="S59" i="20" s="1"/>
  <c r="R80" i="20" a="1"/>
  <c r="R80" i="20" s="1"/>
  <c r="T78" i="20" a="1"/>
  <c r="T78" i="20" s="1"/>
  <c r="L53" i="4" s="1"/>
  <c r="S77" i="20" a="1"/>
  <c r="S77" i="20" s="1"/>
  <c r="R76" i="20" a="1"/>
  <c r="R76" i="20" s="1"/>
  <c r="T74" i="20" a="1"/>
  <c r="T74" i="20" s="1"/>
  <c r="S19" i="20" a="1"/>
  <c r="S19" i="20" s="1"/>
  <c r="T17" i="20" a="1"/>
  <c r="T17" i="20" s="1"/>
  <c r="R16" i="20" a="1"/>
  <c r="R16" i="20" s="1"/>
  <c r="R51" i="20" a="1"/>
  <c r="R51" i="20" s="1"/>
  <c r="T52" i="20" a="1"/>
  <c r="T52" i="20" s="1"/>
  <c r="R53" i="20" a="1"/>
  <c r="R53" i="20" s="1"/>
  <c r="T54" i="20" a="1"/>
  <c r="T54" i="20" s="1"/>
  <c r="R55" i="20" a="1"/>
  <c r="R55" i="20" s="1"/>
  <c r="T56" i="20" a="1"/>
  <c r="T56" i="20" s="1"/>
  <c r="R57" i="20" a="1"/>
  <c r="R57" i="20" s="1"/>
  <c r="T106" i="20" a="1"/>
  <c r="T106" i="20" s="1"/>
  <c r="L89" i="4" s="1"/>
  <c r="R107" i="20" a="1"/>
  <c r="R107" i="20" s="1"/>
  <c r="T108" i="20" a="1"/>
  <c r="T108" i="20" s="1"/>
  <c r="R124" i="20" a="1"/>
  <c r="R124" i="20" s="1"/>
  <c r="T125" i="20" a="1"/>
  <c r="T125" i="20" s="1"/>
  <c r="L65" i="4" s="1"/>
  <c r="R128" i="20" a="1"/>
  <c r="R128" i="20" s="1"/>
  <c r="T133" i="20" a="1"/>
  <c r="T133" i="20" s="1"/>
  <c r="R134" i="20" a="1"/>
  <c r="R134" i="20" s="1"/>
  <c r="J79" i="4" s="1"/>
  <c r="D177" i="20"/>
  <c r="E41" i="4"/>
  <c r="H41" i="4" s="1"/>
  <c r="E83" i="4"/>
  <c r="H83" i="4" s="1"/>
  <c r="E35" i="4"/>
  <c r="H35" i="4" s="1"/>
  <c r="L178" i="20"/>
  <c r="L177" i="20"/>
  <c r="E47" i="4"/>
  <c r="H47" i="4" s="1"/>
  <c r="E31" i="4"/>
  <c r="H31" i="4" s="1"/>
  <c r="H91" i="4"/>
  <c r="E45" i="4"/>
  <c r="H45" i="4" s="1"/>
  <c r="E59" i="4"/>
  <c r="H59" i="4" s="1"/>
  <c r="E21" i="4"/>
  <c r="J41" i="4" l="1"/>
  <c r="J91" i="4"/>
  <c r="J83" i="4"/>
  <c r="R97" i="20" a="1"/>
  <c r="R97" i="20" s="1"/>
  <c r="R109" i="20" a="1"/>
  <c r="R109" i="20" s="1"/>
  <c r="L35" i="4"/>
  <c r="K31" i="4"/>
  <c r="K41" i="4"/>
  <c r="L83" i="4"/>
  <c r="J35" i="4"/>
  <c r="L97" i="4"/>
  <c r="L31" i="4"/>
  <c r="J31" i="4"/>
  <c r="J23" i="4"/>
  <c r="K91" i="4"/>
  <c r="K83" i="4"/>
  <c r="K25" i="4"/>
  <c r="T42" i="20" a="1"/>
  <c r="T42" i="20" s="1"/>
  <c r="T49" i="20" a="1"/>
  <c r="T49" i="20" s="1"/>
  <c r="R46" i="20" a="1"/>
  <c r="R46" i="20" s="1"/>
  <c r="T148" i="20" a="1"/>
  <c r="T148" i="20" s="1"/>
  <c r="L21" i="4" s="1"/>
  <c r="S145" i="20" a="1"/>
  <c r="S145" i="20" s="1"/>
  <c r="R39" i="20" a="1"/>
  <c r="R39" i="20" s="1"/>
  <c r="S42" i="20" a="1"/>
  <c r="S42" i="20" s="1"/>
  <c r="S135" i="20" a="1"/>
  <c r="S135" i="20" s="1"/>
  <c r="R139" i="20" a="1"/>
  <c r="R139" i="20" s="1"/>
  <c r="T81" i="20" a="1"/>
  <c r="T81" i="20" s="1"/>
  <c r="T20" i="20" a="1"/>
  <c r="T20" i="20" s="1"/>
  <c r="S136" i="20" a="1"/>
  <c r="S136" i="20" s="1"/>
  <c r="K53" i="4" s="1"/>
  <c r="S48" i="20" a="1"/>
  <c r="S48" i="20" s="1"/>
  <c r="R43" i="20" a="1"/>
  <c r="R43" i="20" s="1"/>
  <c r="R136" i="20" a="1"/>
  <c r="R136" i="20" s="1"/>
  <c r="J53" i="4" s="1"/>
  <c r="S36" i="20" a="1"/>
  <c r="S36" i="20" s="1"/>
  <c r="S38" i="20" a="1"/>
  <c r="S38" i="20" s="1"/>
  <c r="S58" i="20" a="1"/>
  <c r="S58" i="20" s="1"/>
  <c r="S165" i="20" a="1"/>
  <c r="S165" i="20" s="1"/>
  <c r="T110" i="20" a="1"/>
  <c r="T110" i="20" s="1"/>
  <c r="L71" i="4" s="1"/>
  <c r="T160" i="20" a="1"/>
  <c r="T160" i="20" s="1"/>
  <c r="S132" i="20" a="1"/>
  <c r="S132" i="20" s="1"/>
  <c r="R153" i="20" a="1"/>
  <c r="R153" i="20" s="1"/>
  <c r="S146" i="20" a="1"/>
  <c r="S146" i="20" s="1"/>
  <c r="R165" i="20" a="1"/>
  <c r="R165" i="20" s="1"/>
  <c r="T29" i="20" a="1"/>
  <c r="T29" i="20" s="1"/>
  <c r="R32" i="20" a="1"/>
  <c r="R32" i="20" s="1"/>
  <c r="J47" i="4" s="1"/>
  <c r="S24" i="20" a="1"/>
  <c r="S24" i="20" s="1"/>
  <c r="S27" i="20" a="1"/>
  <c r="S27" i="20" s="1"/>
  <c r="T112" i="20" a="1"/>
  <c r="T112" i="20" s="1"/>
  <c r="L25" i="4" s="1"/>
  <c r="T105" i="20" a="1"/>
  <c r="T105" i="20" s="1"/>
  <c r="T109" i="20" a="1"/>
  <c r="T109" i="20" s="1"/>
  <c r="R30" i="20" a="1"/>
  <c r="R30" i="20" s="1"/>
  <c r="R137" i="20" a="1"/>
  <c r="R137" i="20" s="1"/>
  <c r="J55" i="4" s="1"/>
  <c r="T41" i="20" a="1"/>
  <c r="T41" i="20" s="1"/>
  <c r="S40" i="20" a="1"/>
  <c r="S40" i="20" s="1"/>
  <c r="T137" i="20" a="1"/>
  <c r="T137" i="20" s="1"/>
  <c r="L55" i="4" s="1"/>
  <c r="R105" i="20" a="1"/>
  <c r="R105" i="20" s="1"/>
  <c r="S34" i="20" a="1"/>
  <c r="S34" i="20" s="1"/>
  <c r="R29" i="20" a="1"/>
  <c r="R29" i="20" s="1"/>
  <c r="T35" i="20" a="1"/>
  <c r="T35" i="20" s="1"/>
  <c r="S139" i="20" a="1"/>
  <c r="S139" i="20" s="1"/>
  <c r="S147" i="20" a="1"/>
  <c r="S147" i="20" s="1"/>
  <c r="S29" i="20" a="1"/>
  <c r="S29" i="20" s="1"/>
  <c r="T34" i="20" a="1"/>
  <c r="T34" i="20" s="1"/>
  <c r="T165" i="20" a="1"/>
  <c r="T165" i="20" s="1"/>
  <c r="S105" i="20" a="1"/>
  <c r="S105" i="20" s="1"/>
  <c r="R50" i="20" a="1"/>
  <c r="R50" i="20" s="1"/>
  <c r="K35" i="4"/>
  <c r="K23" i="4"/>
  <c r="K55" i="4"/>
  <c r="S47" i="20" a="1"/>
  <c r="S47" i="20" s="1"/>
  <c r="S73" i="20" a="1"/>
  <c r="S73" i="20" s="1"/>
  <c r="T116" i="20" a="1"/>
  <c r="T116" i="20" s="1"/>
  <c r="T50" i="20" a="1"/>
  <c r="T50" i="20" s="1"/>
  <c r="S50" i="20" a="1"/>
  <c r="S50" i="20" s="1"/>
  <c r="S116" i="20" a="1"/>
  <c r="S116" i="20" s="1"/>
  <c r="R81" i="20" a="1"/>
  <c r="R81" i="20" s="1"/>
  <c r="T25" i="20" a="1"/>
  <c r="T25" i="20" s="1"/>
  <c r="S14" i="20" a="1"/>
  <c r="S14" i="20" s="1"/>
  <c r="J15" i="4"/>
  <c r="L23" i="4"/>
  <c r="J25" i="4"/>
  <c r="S110" i="20" a="1"/>
  <c r="S110" i="20" s="1"/>
  <c r="K71" i="4" s="1"/>
  <c r="S44" i="20" a="1"/>
  <c r="S44" i="20" s="1"/>
  <c r="R26" i="20" a="1"/>
  <c r="R26" i="20" s="1"/>
  <c r="R147" i="20" a="1"/>
  <c r="R147" i="20" s="1"/>
  <c r="J21" i="4" s="1"/>
  <c r="T149" i="20" a="1"/>
  <c r="T149" i="20" s="1"/>
  <c r="S31" i="20" a="1"/>
  <c r="S31" i="20" s="1"/>
  <c r="T31" i="20" a="1"/>
  <c r="T31" i="20" s="1"/>
  <c r="T32" i="20" a="1"/>
  <c r="T32" i="20" s="1"/>
  <c r="S161" i="20" a="1"/>
  <c r="S161" i="20" s="1"/>
  <c r="K73" i="4" s="1"/>
  <c r="L15" i="4"/>
  <c r="J181" i="19"/>
  <c r="C177" i="20"/>
  <c r="L91" i="4"/>
  <c r="T58" i="20" a="1"/>
  <c r="T58" i="20" s="1"/>
  <c r="T28" i="20" a="1"/>
  <c r="T28" i="20" s="1"/>
  <c r="L45" i="4" s="1"/>
  <c r="T45" i="20" a="1"/>
  <c r="T45" i="20" s="1"/>
  <c r="S32" i="20" a="1"/>
  <c r="S32" i="20" s="1"/>
  <c r="K47" i="4" s="1"/>
  <c r="T73" i="20" a="1"/>
  <c r="T73" i="20" s="1"/>
  <c r="R36" i="20" a="1"/>
  <c r="R36" i="20" s="1"/>
  <c r="T153" i="20" a="1"/>
  <c r="T153" i="20" s="1"/>
  <c r="R159" i="20" a="1"/>
  <c r="R159" i="20" s="1"/>
  <c r="T161" i="20" a="1"/>
  <c r="T161" i="20" s="1"/>
  <c r="L73" i="4" s="1"/>
  <c r="H21" i="4"/>
  <c r="H107" i="4" s="1"/>
  <c r="L179" i="20"/>
  <c r="T177" i="20" l="1"/>
  <c r="J45" i="4"/>
  <c r="R177" i="20"/>
  <c r="J59" i="4"/>
  <c r="L47" i="4"/>
  <c r="K45" i="4"/>
  <c r="L59" i="4"/>
  <c r="S177" i="20"/>
  <c r="K59" i="4"/>
  <c r="K21" i="4"/>
  <c r="L41" i="4"/>
  <c r="K107" i="4" l="1"/>
  <c r="L107" i="4"/>
  <c r="J107" i="4"/>
  <c r="R178" i="20"/>
</calcChain>
</file>

<file path=xl/sharedStrings.xml><?xml version="1.0" encoding="utf-8"?>
<sst xmlns="http://schemas.openxmlformats.org/spreadsheetml/2006/main" count="1067" uniqueCount="345">
  <si>
    <t>Dim1</t>
  </si>
  <si>
    <t>Dim2</t>
  </si>
  <si>
    <t>Dim3</t>
  </si>
  <si>
    <t>Times1</t>
  </si>
  <si>
    <t>Code</t>
  </si>
  <si>
    <t>Unit</t>
  </si>
  <si>
    <t>Rate</t>
  </si>
  <si>
    <t>Unit</t>
    <phoneticPr fontId="4" type="noConversion"/>
  </si>
  <si>
    <t>BILLS OF QUANTITIES</t>
  </si>
  <si>
    <t>Description</t>
  </si>
  <si>
    <t>HK$</t>
  </si>
  <si>
    <t>&lt;PROJECT&gt;</t>
    <phoneticPr fontId="4" type="noConversion"/>
  </si>
  <si>
    <t>&lt;CONTRACT&gt;</t>
    <phoneticPr fontId="4" type="noConversion"/>
  </si>
  <si>
    <r>
      <t>B</t>
    </r>
    <r>
      <rPr>
        <sz val="10"/>
        <rFont val="Arial"/>
        <family val="2"/>
      </rPr>
      <t>ILL NO. 2 - BUILDING</t>
    </r>
    <phoneticPr fontId="4" type="noConversion"/>
  </si>
  <si>
    <r>
      <t>Q</t>
    </r>
    <r>
      <rPr>
        <sz val="10"/>
        <rFont val="Arial"/>
        <family val="2"/>
      </rPr>
      <t>ty</t>
    </r>
    <phoneticPr fontId="4" type="noConversion"/>
  </si>
  <si>
    <r>
      <t>I</t>
    </r>
    <r>
      <rPr>
        <sz val="10"/>
        <rFont val="Arial"/>
        <family val="2"/>
      </rPr>
      <t>tem</t>
    </r>
    <phoneticPr fontId="4" type="noConversion"/>
  </si>
  <si>
    <r>
      <t xml:space="preserve">Carried to </t>
    </r>
    <r>
      <rPr>
        <sz val="10"/>
        <rFont val="Arial"/>
        <family val="2"/>
      </rPr>
      <t>Summary $</t>
    </r>
    <phoneticPr fontId="4" type="noConversion"/>
  </si>
  <si>
    <t>Reinforced concrete 30MPa in</t>
    <phoneticPr fontId="4" type="noConversion"/>
  </si>
  <si>
    <r>
      <t>C</t>
    </r>
    <r>
      <rPr>
        <sz val="10"/>
        <rFont val="Arial"/>
        <family val="2"/>
      </rPr>
      <t>olumn</t>
    </r>
    <phoneticPr fontId="4" type="noConversion"/>
  </si>
  <si>
    <t>Formwork to</t>
    <phoneticPr fontId="4" type="noConversion"/>
  </si>
  <si>
    <r>
      <t>Side of c</t>
    </r>
    <r>
      <rPr>
        <sz val="10"/>
        <rFont val="Arial"/>
        <family val="2"/>
      </rPr>
      <t>olumn</t>
    </r>
    <phoneticPr fontId="4" type="noConversion"/>
  </si>
  <si>
    <r>
      <t>m</t>
    </r>
    <r>
      <rPr>
        <sz val="10"/>
        <rFont val="Arial"/>
        <family val="2"/>
      </rPr>
      <t>3</t>
    </r>
    <phoneticPr fontId="4" type="noConversion"/>
  </si>
  <si>
    <r>
      <t>m</t>
    </r>
    <r>
      <rPr>
        <sz val="10"/>
        <rFont val="Arial"/>
        <family val="2"/>
      </rPr>
      <t>2</t>
    </r>
    <phoneticPr fontId="4" type="noConversion"/>
  </si>
  <si>
    <r>
      <t>2</t>
    </r>
    <r>
      <rPr>
        <sz val="10"/>
        <rFont val="Arial"/>
        <family val="2"/>
      </rPr>
      <t>.1/</t>
    </r>
    <phoneticPr fontId="4" type="noConversion"/>
  </si>
  <si>
    <t>Item</t>
    <phoneticPr fontId="4" type="noConversion"/>
  </si>
  <si>
    <t>Floor</t>
    <phoneticPr fontId="4" type="noConversion"/>
  </si>
  <si>
    <t>Reference</t>
    <phoneticPr fontId="4" type="noConversion"/>
  </si>
  <si>
    <t>Times2</t>
    <phoneticPr fontId="4" type="noConversion"/>
  </si>
  <si>
    <t>Times3</t>
    <phoneticPr fontId="4" type="noConversion"/>
  </si>
  <si>
    <t>Seq</t>
    <phoneticPr fontId="4" type="noConversion"/>
  </si>
  <si>
    <r>
      <t>2</t>
    </r>
    <r>
      <rPr>
        <sz val="10"/>
        <rFont val="Arial"/>
        <family val="2"/>
      </rPr>
      <t>.1.1</t>
    </r>
    <phoneticPr fontId="4" type="noConversion"/>
  </si>
  <si>
    <r>
      <t>2</t>
    </r>
    <r>
      <rPr>
        <sz val="10"/>
        <rFont val="Arial"/>
        <family val="2"/>
      </rPr>
      <t>.2.1</t>
    </r>
    <phoneticPr fontId="4" type="noConversion"/>
  </si>
  <si>
    <t>m2</t>
    <phoneticPr fontId="4" type="noConversion"/>
  </si>
  <si>
    <t>Dummy</t>
    <phoneticPr fontId="4" type="noConversion"/>
  </si>
  <si>
    <t>Row Qty</t>
    <phoneticPr fontId="4" type="noConversion"/>
  </si>
  <si>
    <t>Seq</t>
    <phoneticPr fontId="4" type="noConversion"/>
  </si>
  <si>
    <t>Times2</t>
    <phoneticPr fontId="4" type="noConversion"/>
  </si>
  <si>
    <t>Times3</t>
    <phoneticPr fontId="4" type="noConversion"/>
  </si>
  <si>
    <t>Code</t>
    <phoneticPr fontId="4" type="noConversion"/>
  </si>
  <si>
    <t>BQ Unit</t>
    <phoneticPr fontId="4" type="noConversion"/>
  </si>
  <si>
    <t>BQ Description</t>
    <phoneticPr fontId="4" type="noConversion"/>
  </si>
  <si>
    <t>Seed row NOT TO BE DELETED</t>
    <phoneticPr fontId="4" type="noConversion"/>
  </si>
  <si>
    <t>Primary Qty</t>
    <phoneticPr fontId="4" type="noConversion"/>
  </si>
  <si>
    <t>N/A</t>
    <phoneticPr fontId="4" type="noConversion"/>
  </si>
  <si>
    <t>Site-Area</t>
    <phoneticPr fontId="4" type="noConversion"/>
  </si>
  <si>
    <t>#Seed#</t>
    <phoneticPr fontId="4" type="noConversion"/>
  </si>
  <si>
    <t>Floor</t>
    <phoneticPr fontId="4" type="noConversion"/>
  </si>
  <si>
    <t>Times Used in BQ</t>
    <phoneticPr fontId="4" type="noConversion"/>
  </si>
  <si>
    <t>Times Used in Secondary</t>
    <phoneticPr fontId="4" type="noConversion"/>
  </si>
  <si>
    <t>PRIMARY DIMENSIONS</t>
    <phoneticPr fontId="4" type="noConversion"/>
  </si>
  <si>
    <t>SECONDARY DIMENSIONS</t>
    <phoneticPr fontId="4" type="noConversion"/>
  </si>
  <si>
    <t>Total</t>
    <phoneticPr fontId="4" type="noConversion"/>
  </si>
  <si>
    <t>Sum (Row Qty x Times)</t>
    <phoneticPr fontId="4" type="noConversion"/>
  </si>
  <si>
    <t>Sum (BQ Qty) [may have small rounding error]</t>
    <phoneticPr fontId="4" type="noConversion"/>
  </si>
  <si>
    <r>
      <t>2</t>
    </r>
    <r>
      <rPr>
        <sz val="10"/>
        <rFont val="Arial"/>
        <family val="2"/>
      </rPr>
      <t>.1 - ALL TRADES</t>
    </r>
    <phoneticPr fontId="4" type="noConversion"/>
  </si>
  <si>
    <t>Seed row NOT TO BE DELETED</t>
    <phoneticPr fontId="4" type="noConversion"/>
  </si>
  <si>
    <t>Sum All Floors</t>
    <phoneticPr fontId="4" type="noConversion"/>
  </si>
  <si>
    <r>
      <t>&lt;</t>
    </r>
    <r>
      <rPr>
        <sz val="10"/>
        <rFont val="Arial"/>
        <family val="2"/>
      </rPr>
      <t>Internal reference&gt;</t>
    </r>
    <phoneticPr fontId="4" type="noConversion"/>
  </si>
  <si>
    <t>m</t>
    <phoneticPr fontId="4" type="noConversion"/>
  </si>
  <si>
    <t>Level 1</t>
    <phoneticPr fontId="4" type="noConversion"/>
  </si>
  <si>
    <t>Level 2</t>
    <phoneticPr fontId="4" type="noConversion"/>
  </si>
  <si>
    <t>SL-C30-150</t>
    <phoneticPr fontId="4" type="noConversion"/>
  </si>
  <si>
    <t>SL-C30-130</t>
  </si>
  <si>
    <t>SL-C30-130</t>
    <phoneticPr fontId="4" type="noConversion"/>
  </si>
  <si>
    <t>Doors</t>
    <phoneticPr fontId="4" type="noConversion"/>
  </si>
  <si>
    <t>IW-BLK-100</t>
  </si>
  <si>
    <t>IW-BLK-100</t>
    <phoneticPr fontId="4" type="noConversion"/>
  </si>
  <si>
    <t>EW-FWK</t>
  </si>
  <si>
    <t>EW-FWK</t>
    <phoneticPr fontId="4" type="noConversion"/>
  </si>
  <si>
    <t>EW-FWK-J&amp;S-200</t>
  </si>
  <si>
    <t>EW-FWK-J&amp;S-200</t>
    <phoneticPr fontId="4" type="noConversion"/>
  </si>
  <si>
    <t>IW-Lintel-100</t>
  </si>
  <si>
    <t>IW-Lintel-100</t>
    <phoneticPr fontId="4" type="noConversion"/>
  </si>
  <si>
    <t>WA-FWK-J&amp;S-300</t>
  </si>
  <si>
    <t>WA-FWK-J&amp;S-300</t>
    <phoneticPr fontId="4" type="noConversion"/>
  </si>
  <si>
    <t>Jambs and soffit in concrete walls</t>
    <phoneticPr fontId="4" type="noConversion"/>
  </si>
  <si>
    <t>Lintels in brick / block walls</t>
    <phoneticPr fontId="4" type="noConversion"/>
  </si>
  <si>
    <t>Slab concrete</t>
    <phoneticPr fontId="4" type="noConversion"/>
  </si>
  <si>
    <t>Slab formwork</t>
    <phoneticPr fontId="4" type="noConversion"/>
  </si>
  <si>
    <t>Column concrete</t>
    <phoneticPr fontId="4" type="noConversion"/>
  </si>
  <si>
    <t>CL-C40</t>
  </si>
  <si>
    <t>CL-C40</t>
    <phoneticPr fontId="4" type="noConversion"/>
  </si>
  <si>
    <t>Column formwork</t>
    <phoneticPr fontId="4" type="noConversion"/>
  </si>
  <si>
    <t>CL-FWK</t>
  </si>
  <si>
    <t>Beam concrete</t>
    <phoneticPr fontId="4" type="noConversion"/>
  </si>
  <si>
    <t>BM-C30</t>
  </si>
  <si>
    <t>BM-C30</t>
    <phoneticPr fontId="4" type="noConversion"/>
  </si>
  <si>
    <t>BM-FWK</t>
  </si>
  <si>
    <t>BM-FWK</t>
    <phoneticPr fontId="4" type="noConversion"/>
  </si>
  <si>
    <t>BM-FWK-3.5-5</t>
  </si>
  <si>
    <t>BM-FWK-3.5-5</t>
    <phoneticPr fontId="4" type="noConversion"/>
  </si>
  <si>
    <t>SL-FWK-3.5-5</t>
  </si>
  <si>
    <t>SL-FWK-3.5-5</t>
    <phoneticPr fontId="4" type="noConversion"/>
  </si>
  <si>
    <t>Adjust for edge beam formwork</t>
    <phoneticPr fontId="4" type="noConversion"/>
  </si>
  <si>
    <t>Wall concrete</t>
    <phoneticPr fontId="4" type="noConversion"/>
  </si>
  <si>
    <t>EW-C20-125</t>
  </si>
  <si>
    <t>EW-C20-125</t>
    <phoneticPr fontId="4" type="noConversion"/>
  </si>
  <si>
    <t>WA-C35-300</t>
  </si>
  <si>
    <t>WA-C35-300</t>
    <phoneticPr fontId="4" type="noConversion"/>
  </si>
  <si>
    <t>WA-C35-400</t>
  </si>
  <si>
    <t>Wall formwork</t>
    <phoneticPr fontId="4" type="noConversion"/>
  </si>
  <si>
    <t>WA-FWK</t>
  </si>
  <si>
    <t>WA-FWK</t>
    <phoneticPr fontId="4" type="noConversion"/>
  </si>
  <si>
    <t>Brick and block wall</t>
    <phoneticPr fontId="4" type="noConversion"/>
  </si>
  <si>
    <t>Windows</t>
    <phoneticPr fontId="4" type="noConversion"/>
  </si>
  <si>
    <t>WA-FWK-J&amp;S</t>
  </si>
  <si>
    <t>WA-FWK-J&amp;S</t>
    <phoneticPr fontId="4" type="noConversion"/>
  </si>
  <si>
    <t>Boxing to form opening in concrete walls</t>
    <phoneticPr fontId="4" type="noConversion"/>
  </si>
  <si>
    <t>Reinforced concrete 40MPa in</t>
    <phoneticPr fontId="4" type="noConversion"/>
  </si>
  <si>
    <t>Door type D1; 1800 x 2100 mm high</t>
    <phoneticPr fontId="4" type="noConversion"/>
  </si>
  <si>
    <r>
      <t>N</t>
    </r>
    <r>
      <rPr>
        <sz val="10"/>
        <rFont val="Arial"/>
        <family val="2"/>
      </rPr>
      <t>r</t>
    </r>
    <phoneticPr fontId="4" type="noConversion"/>
  </si>
  <si>
    <t>STRUCTURAL WALLS</t>
    <phoneticPr fontId="4" type="noConversion"/>
  </si>
  <si>
    <t>Reinforced concrete 35MPa in</t>
    <phoneticPr fontId="4" type="noConversion"/>
  </si>
  <si>
    <r>
      <t>3</t>
    </r>
    <r>
      <rPr>
        <sz val="10"/>
        <rFont val="Arial"/>
        <family val="2"/>
      </rPr>
      <t>00 mm Wall</t>
    </r>
    <phoneticPr fontId="4" type="noConversion"/>
  </si>
  <si>
    <t>Side of wall</t>
    <phoneticPr fontId="4" type="noConversion"/>
  </si>
  <si>
    <t>400 mm Wall</t>
    <phoneticPr fontId="4" type="noConversion"/>
  </si>
  <si>
    <t>Jambs and soffit of wall; &gt; 300 mm wide</t>
    <phoneticPr fontId="4" type="noConversion"/>
  </si>
  <si>
    <t>Jambs and soffit of wall; 200 - 300 mm wide</t>
    <phoneticPr fontId="4" type="noConversion"/>
  </si>
  <si>
    <t>EXTERNAL WALLS</t>
    <phoneticPr fontId="4" type="noConversion"/>
  </si>
  <si>
    <t>Reinforced concrete 20MPa in</t>
    <phoneticPr fontId="4" type="noConversion"/>
  </si>
  <si>
    <t>125 mm Wall</t>
    <phoneticPr fontId="4" type="noConversion"/>
  </si>
  <si>
    <t>Jambs and soffit of wall; 100 - 300 mm wide</t>
    <phoneticPr fontId="4" type="noConversion"/>
  </si>
  <si>
    <t>EW-FWK-Box-0.7-0.8-125</t>
    <phoneticPr fontId="4" type="noConversion"/>
  </si>
  <si>
    <t>Boxing to form opening in 125 mm wall; 0.7 - 0.8 m2</t>
    <phoneticPr fontId="4" type="noConversion"/>
  </si>
  <si>
    <t>INTERNAL WALLS</t>
    <phoneticPr fontId="4" type="noConversion"/>
  </si>
  <si>
    <t>Concrete block walls</t>
    <phoneticPr fontId="4" type="noConversion"/>
  </si>
  <si>
    <t>100 mm Wall</t>
    <phoneticPr fontId="4" type="noConversion"/>
  </si>
  <si>
    <t>Precast concrete lintel</t>
    <phoneticPr fontId="4" type="noConversion"/>
  </si>
  <si>
    <t>Lintel in 100 mm wall</t>
    <phoneticPr fontId="4" type="noConversion"/>
  </si>
  <si>
    <t>SUSPENDED SLABS</t>
    <phoneticPr fontId="4" type="noConversion"/>
  </si>
  <si>
    <t>DOORS</t>
    <phoneticPr fontId="4" type="noConversion"/>
  </si>
  <si>
    <t>WINDOWS</t>
    <phoneticPr fontId="4" type="noConversion"/>
  </si>
  <si>
    <t>COLUMNS</t>
    <phoneticPr fontId="4" type="noConversion"/>
  </si>
  <si>
    <t>BEAMS</t>
    <phoneticPr fontId="4" type="noConversion"/>
  </si>
  <si>
    <r>
      <rPr>
        <sz val="10"/>
        <rFont val="Arial"/>
        <family val="2"/>
      </rPr>
      <t>Suspended b</t>
    </r>
    <r>
      <rPr>
        <sz val="10"/>
        <rFont val="Arial"/>
        <family val="2"/>
      </rPr>
      <t>eam</t>
    </r>
    <phoneticPr fontId="4" type="noConversion"/>
  </si>
  <si>
    <t>Sides and soffit of suspended beam</t>
    <phoneticPr fontId="4" type="noConversion"/>
  </si>
  <si>
    <t>Sides and soffit of suspended beam; strutting 3.5 - 5.0 high</t>
    <phoneticPr fontId="4" type="noConversion"/>
  </si>
  <si>
    <r>
      <t>130 mm Suspended s</t>
    </r>
    <r>
      <rPr>
        <sz val="10"/>
        <rFont val="Arial"/>
        <family val="2"/>
      </rPr>
      <t>lab</t>
    </r>
    <phoneticPr fontId="4" type="noConversion"/>
  </si>
  <si>
    <r>
      <t>150 mm Suspended s</t>
    </r>
    <r>
      <rPr>
        <sz val="10"/>
        <rFont val="Arial"/>
        <family val="2"/>
      </rPr>
      <t>lab</t>
    </r>
    <phoneticPr fontId="4" type="noConversion"/>
  </si>
  <si>
    <t>Sides and soffit of suspended slab; strutting 3.5 - 5.0 high</t>
    <phoneticPr fontId="4" type="noConversion"/>
  </si>
  <si>
    <t>Short descriptions for illustration only</t>
    <phoneticPr fontId="4" type="noConversion"/>
  </si>
  <si>
    <t>&lt;---- headings for the lower region, if different ----&gt;</t>
    <phoneticPr fontId="4" type="noConversion"/>
  </si>
  <si>
    <t>Highlighted cells are calculaed cells</t>
    <phoneticPr fontId="4" type="noConversion"/>
  </si>
  <si>
    <t>Level 1</t>
  </si>
  <si>
    <t>Grand total</t>
  </si>
  <si>
    <t>WA1</t>
  </si>
  <si>
    <t>WA2</t>
  </si>
  <si>
    <t>WA2A</t>
  </si>
  <si>
    <t>WA3</t>
  </si>
  <si>
    <t>WA4</t>
  </si>
  <si>
    <t>WA5</t>
  </si>
  <si>
    <t>WA6</t>
  </si>
  <si>
    <t>WA7</t>
  </si>
  <si>
    <t>WA8</t>
  </si>
  <si>
    <t>Level 2</t>
  </si>
  <si>
    <t>2B1</t>
  </si>
  <si>
    <t>2B2</t>
  </si>
  <si>
    <t>2B3</t>
  </si>
  <si>
    <t>2B4</t>
  </si>
  <si>
    <t>2B5</t>
  </si>
  <si>
    <t>2B6</t>
  </si>
  <si>
    <t>2B7</t>
  </si>
  <si>
    <t>2B8</t>
  </si>
  <si>
    <t>2B9</t>
  </si>
  <si>
    <t>2B10</t>
  </si>
  <si>
    <t>2B11</t>
  </si>
  <si>
    <t>2B12</t>
  </si>
  <si>
    <t>2B13</t>
  </si>
  <si>
    <t>2B14</t>
  </si>
  <si>
    <t>2B15</t>
  </si>
  <si>
    <t>2B16</t>
  </si>
  <si>
    <t>2B17</t>
  </si>
  <si>
    <t>2B18</t>
  </si>
  <si>
    <t>2B19</t>
  </si>
  <si>
    <t>2B20</t>
  </si>
  <si>
    <t>2B21</t>
  </si>
  <si>
    <t>2B22</t>
  </si>
  <si>
    <t>2B23</t>
  </si>
  <si>
    <t>2B24</t>
  </si>
  <si>
    <t>2B25</t>
  </si>
  <si>
    <t>2B26</t>
  </si>
  <si>
    <t>2B27</t>
  </si>
  <si>
    <t>2B28</t>
  </si>
  <si>
    <t>Formation</t>
  </si>
  <si>
    <t>B-2</t>
  </si>
  <si>
    <t>C-1</t>
  </si>
  <si>
    <t>C-2</t>
  </si>
  <si>
    <t>C-3</t>
  </si>
  <si>
    <t>C-4</t>
  </si>
  <si>
    <t>D-1</t>
  </si>
  <si>
    <t>D-2</t>
  </si>
  <si>
    <t>D-3</t>
  </si>
  <si>
    <t>D-4</t>
  </si>
  <si>
    <t>D-5</t>
  </si>
  <si>
    <t>QS Qty</t>
  </si>
  <si>
    <t>Row Qty</t>
  </si>
  <si>
    <t>Dim - Window Number</t>
  </si>
  <si>
    <t xml:space="preserve"> Level</t>
  </si>
  <si>
    <t>Mark</t>
  </si>
  <si>
    <t>Dim - Wall Length</t>
  </si>
  <si>
    <t>Level</t>
  </si>
  <si>
    <t>Grand total: 19</t>
  </si>
  <si>
    <t>Dim - Wall Area</t>
  </si>
  <si>
    <t>Dim - Structural Framing Length</t>
  </si>
  <si>
    <t>Reference Level</t>
  </si>
  <si>
    <t>Grand total: 28</t>
  </si>
  <si>
    <t>Dim - Structural Foundation Nr</t>
  </si>
  <si>
    <t>Grand total: 2</t>
  </si>
  <si>
    <t>Dim - Structural Column Length</t>
  </si>
  <si>
    <t>Base Level</t>
  </si>
  <si>
    <t>Column Location Mark</t>
  </si>
  <si>
    <t>Grand total: 10</t>
  </si>
  <si>
    <t>Dim - Floor Slab Area</t>
  </si>
  <si>
    <t>2S1</t>
  </si>
  <si>
    <t>2S2</t>
  </si>
  <si>
    <t>Dim - Door Number</t>
  </si>
  <si>
    <t>Grand total: 3</t>
  </si>
  <si>
    <t>Dim - Structural Column Nr</t>
  </si>
  <si>
    <t>New Items to process</t>
  </si>
  <si>
    <t>Non-structural external walls</t>
  </si>
  <si>
    <t>Footings</t>
  </si>
  <si>
    <t>FD-CL-C30</t>
  </si>
  <si>
    <t>FD-CL-FWK</t>
  </si>
  <si>
    <t>FD-CL-Blinding-C20-75</t>
  </si>
  <si>
    <t>WD-FL2-0610x1830</t>
  </si>
  <si>
    <t>WD-FL3-0406x1830</t>
  </si>
  <si>
    <t>WD-W1-1220x1220</t>
  </si>
  <si>
    <t>WD-W3-1830x0915</t>
  </si>
  <si>
    <t>Type : QS Tag : QS Unit</t>
  </si>
  <si>
    <t xml:space="preserve"> :  : </t>
  </si>
  <si>
    <t>DR-D1-Double-1830x2134 : EW-CON-125 : Nr</t>
  </si>
  <si>
    <t>DR-D2-Single-915x2134 : IW-BLK-100 : Nr</t>
  </si>
  <si>
    <t>DR-D2-Single-915x2134 : WA-CON-300 : Nr</t>
  </si>
  <si>
    <t>SL-C30-150 : H3.5-5 : m2</t>
  </si>
  <si>
    <t>SL-C30-130 : H3.5-5 : m2</t>
  </si>
  <si>
    <t>CL-C40-450x600 :  : m</t>
  </si>
  <si>
    <t>CL-C40-600x750 : SL130-EdgeL : m</t>
  </si>
  <si>
    <t>CL-C40-450x600 : SL150 : m</t>
  </si>
  <si>
    <t>CL-C40-450x600 : SL150-EdgeS : m</t>
  </si>
  <si>
    <t>CL-C40-600x750 : SL130-Corner : m</t>
  </si>
  <si>
    <t>CL-C40-600x750 : SL130-EdgeS : m</t>
  </si>
  <si>
    <t>CL-C40-600x750 :  : m</t>
  </si>
  <si>
    <t>CL-C40-450x600 :  : Nr</t>
  </si>
  <si>
    <t>CL-C40-600x750 : SL130-EdgeL : Nr</t>
  </si>
  <si>
    <t>CL-C40-450x600 : SL150 : Nr</t>
  </si>
  <si>
    <t>CL-C40-450x600 : SL150-EdgeS : Nr</t>
  </si>
  <si>
    <t>CL-C40-600x750 : SL130-Corner : Nr</t>
  </si>
  <si>
    <t>CL-C40-600x750 : SL130-EdgeS : Nr</t>
  </si>
  <si>
    <t>CL-C40-600x750 :  : Nr</t>
  </si>
  <si>
    <t>FD-CL-C30-1000x1000x800 :  : Nr</t>
  </si>
  <si>
    <t>BM-C30-400x800 : SL130 : m</t>
  </si>
  <si>
    <t>BM-C30-400x800 : I : m</t>
  </si>
  <si>
    <t>BM-C30-400x800 : SL150 : m</t>
  </si>
  <si>
    <t>BM-C30-400x800 : SL150-Edge : m</t>
  </si>
  <si>
    <t>BM-C30-300x600 : SL150 : m</t>
  </si>
  <si>
    <t>BM-C30-400x800 : SL130-Edge : m</t>
  </si>
  <si>
    <t>BM-C30-250x350 : SL150 : m</t>
  </si>
  <si>
    <t>IW-BLK-100 :  : m2</t>
  </si>
  <si>
    <t>EW-C20-125 :  : m2</t>
  </si>
  <si>
    <t>WA-C35-400 : SL150-Edge : m2</t>
  </si>
  <si>
    <t>WA-C35-300 : SL150-Edge : m2</t>
  </si>
  <si>
    <t>WA-C35-300 : SL150 : m2</t>
  </si>
  <si>
    <t>IW-BLK-100 :  : m</t>
  </si>
  <si>
    <t>EW-C20-125 :  : m</t>
  </si>
  <si>
    <t>WA-C35-400 : SL150-Edge : m</t>
  </si>
  <si>
    <t>WA-C35-300 : SL150-Edge : m</t>
  </si>
  <si>
    <t>WA-C35-300 : SL150 : m</t>
  </si>
  <si>
    <t>Beam formwork : should have classifed strutting height :</t>
  </si>
  <si>
    <t>Beam / slab junction : deduct slab formwork :</t>
  </si>
  <si>
    <t>Column / slab junction : deduct slab concrete :</t>
  </si>
  <si>
    <t>Column / slab junction : deduct slab formwork :</t>
  </si>
  <si>
    <t>Column / slab junction : deduct column formwork - long side :</t>
  </si>
  <si>
    <t>Column / slab junction : deduct column formwork - short side :</t>
  </si>
  <si>
    <t>Structural wall / slab junction : to adjust :</t>
  </si>
  <si>
    <t>Total</t>
  </si>
  <si>
    <t>Window type W3; 1830 x 915 mm high</t>
  </si>
  <si>
    <t>Window type W1; 1220 x 1220 mm high</t>
  </si>
  <si>
    <t>Fixed light type FL2; 610 x 1830 mm high</t>
  </si>
  <si>
    <t>Fixed light type FL3; 406 x 1830 mm high</t>
  </si>
  <si>
    <t>1.1.1</t>
  </si>
  <si>
    <t>1.1.2</t>
  </si>
  <si>
    <t>1.2.1</t>
  </si>
  <si>
    <t>1.2.2</t>
  </si>
  <si>
    <t>1.2.3</t>
  </si>
  <si>
    <t>3.1.1</t>
  </si>
  <si>
    <t>3.2.1</t>
  </si>
  <si>
    <t>3.2.2</t>
  </si>
  <si>
    <t>4.1.1</t>
  </si>
  <si>
    <t>4.1.2</t>
  </si>
  <si>
    <t>4.2.1</t>
  </si>
  <si>
    <t>5.1.1</t>
  </si>
  <si>
    <t>5.2.2</t>
  </si>
  <si>
    <t>5.2.1</t>
  </si>
  <si>
    <t>5.2.3</t>
  </si>
  <si>
    <t>6.1.1</t>
  </si>
  <si>
    <t>6.2.1</t>
  </si>
  <si>
    <t>Hardwood solid core flush doors</t>
  </si>
  <si>
    <t>7.2.1</t>
  </si>
  <si>
    <t>7.2.2</t>
  </si>
  <si>
    <t>Anodized aluminium windows and fixed lights</t>
  </si>
  <si>
    <t>8.1.1</t>
  </si>
  <si>
    <t>8.1.2</t>
  </si>
  <si>
    <t>8.1.3</t>
  </si>
  <si>
    <t>8.1.4</t>
  </si>
  <si>
    <t>DR-D1-1830x2134</t>
  </si>
  <si>
    <t>DR-D2-0915x2134</t>
  </si>
  <si>
    <t>Dim - Room Ceilg Finishes Area</t>
  </si>
  <si>
    <t>Name</t>
  </si>
  <si>
    <t>Big room</t>
  </si>
  <si>
    <t>Middle room</t>
  </si>
  <si>
    <t>Small room</t>
  </si>
  <si>
    <t>Dim - Room Floor Finishes Area</t>
  </si>
  <si>
    <t>Dim - Room Perimeter Length</t>
  </si>
  <si>
    <t>Dim - Room Wall Finishes Area</t>
  </si>
  <si>
    <t>CE-Plaster-Emulsion :  : m2</t>
  </si>
  <si>
    <t>FL-Ceramic Tile-Screed-50 :  : m2</t>
  </si>
  <si>
    <t>FL-Ceramic Tile-Screed-50 :  : m</t>
  </si>
  <si>
    <t>WL-Plaster-Emulsion :  : m2</t>
  </si>
  <si>
    <t>WL-Ceramic Tile-Screed :  : m2</t>
  </si>
  <si>
    <t>WD-W1-1220x1220 : WA-CONC-400 : Nr</t>
  </si>
  <si>
    <t>WD-W1-1220x1220 : EW-CONC-125 : Nr</t>
  </si>
  <si>
    <t>WD-FL2-0610x1830 : WA-CONC-300 : Nr</t>
  </si>
  <si>
    <t>WD-FL3-0406x1830 : EW-CONC-125 : Nr</t>
  </si>
  <si>
    <t>WD-W3-1830x0915 : EW-CONC-125 : Nr</t>
  </si>
  <si>
    <t>Short Description / QS Desc</t>
  </si>
  <si>
    <t>Door type D2; 885 x 2100 mm high</t>
  </si>
  <si>
    <t xml:space="preserve">WD-W1-1220x1220 : EW-CONC-125 : Nr </t>
  </si>
  <si>
    <t>EW-FWK-Box-0.7-0.8-125</t>
  </si>
  <si>
    <t>Floor</t>
  </si>
  <si>
    <t>Reference for direct measurement</t>
  </si>
  <si>
    <t>Short Description in Primary Sheet for secondary processing</t>
  </si>
  <si>
    <t>This region is for direct measurement of primary quantities</t>
  </si>
  <si>
    <t>This region is for processing data exported from Revit Schedules</t>
  </si>
  <si>
    <t>Lower region</t>
  </si>
  <si>
    <t>m3</t>
  </si>
  <si>
    <t>m2</t>
  </si>
  <si>
    <t>Not used</t>
  </si>
  <si>
    <t>Nr</t>
  </si>
  <si>
    <t>m</t>
  </si>
  <si>
    <t>To bill</t>
  </si>
  <si>
    <t>Site Area</t>
  </si>
  <si>
    <t>Dummy - Seed row NOT TO BE DELETED</t>
  </si>
  <si>
    <t>Matching Units</t>
  </si>
  <si>
    <t>in the style of Desc : Unit or Desc : Desc : Unit</t>
  </si>
  <si>
    <t>in the style of Type : QS Tag : QS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</si>
</sst>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;[Red]\(0\)"/>
    <numFmt numFmtId="165" formatCode="0.00_);[Red]\(0.00\)"/>
    <numFmt numFmtId="166" formatCode="0.000_);[Red]\(0.000\)"/>
  </numFmts>
  <fonts count="15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細明體"/>
      <family val="3"/>
      <charset val="136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MingLiU"/>
      <family val="3"/>
      <charset val="136"/>
    </font>
    <font>
      <b/>
      <u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vertical="top"/>
    </xf>
    <xf numFmtId="40" fontId="2" fillId="0" borderId="0" xfId="0" applyNumberFormat="1" applyFont="1" applyFill="1" applyBorder="1" applyAlignment="1">
      <alignment vertical="top"/>
    </xf>
    <xf numFmtId="38" fontId="2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3" fontId="1" fillId="0" borderId="2" xfId="0" applyNumberFormat="1" applyFont="1" applyBorder="1" applyAlignment="1" applyProtection="1">
      <alignment horizontal="right" vertical="top"/>
      <protection locked="0"/>
    </xf>
    <xf numFmtId="38" fontId="2" fillId="0" borderId="0" xfId="0" applyNumberFormat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40" fontId="1" fillId="0" borderId="0" xfId="0" applyNumberFormat="1" applyFont="1" applyBorder="1" applyAlignment="1">
      <alignment horizontal="right" vertical="top"/>
    </xf>
    <xf numFmtId="40" fontId="1" fillId="0" borderId="0" xfId="0" applyNumberFormat="1" applyFont="1" applyBorder="1" applyAlignment="1">
      <alignment vertical="top"/>
    </xf>
    <xf numFmtId="40" fontId="1" fillId="0" borderId="3" xfId="0" applyNumberFormat="1" applyFont="1" applyBorder="1" applyAlignment="1">
      <alignment horizontal="center" vertical="top" wrapText="1"/>
    </xf>
    <xf numFmtId="40" fontId="1" fillId="0" borderId="1" xfId="0" applyNumberFormat="1" applyFont="1" applyBorder="1" applyAlignment="1">
      <alignment horizontal="center" vertical="top" wrapText="1"/>
    </xf>
    <xf numFmtId="40" fontId="1" fillId="0" borderId="1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40" fontId="2" fillId="0" borderId="0" xfId="0" applyNumberFormat="1" applyFont="1" applyFill="1" applyAlignment="1">
      <alignment vertical="top" wrapText="1"/>
    </xf>
    <xf numFmtId="15" fontId="2" fillId="0" borderId="0" xfId="0" applyNumberFormat="1" applyFont="1" applyFill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5" fillId="0" borderId="5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Border="1" applyAlignment="1">
      <alignment vertical="top"/>
    </xf>
    <xf numFmtId="40" fontId="5" fillId="0" borderId="4" xfId="0" applyNumberFormat="1" applyFont="1" applyBorder="1" applyAlignment="1">
      <alignment horizontal="righ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2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>
      <alignment vertical="top" wrapText="1"/>
    </xf>
    <xf numFmtId="40" fontId="5" fillId="0" borderId="1" xfId="0" applyNumberFormat="1" applyFont="1" applyBorder="1" applyAlignment="1">
      <alignment horizontal="right" vertical="top" wrapText="1"/>
    </xf>
    <xf numFmtId="0" fontId="5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Border="1" applyAlignment="1">
      <alignment horizontal="right" vertical="top"/>
    </xf>
    <xf numFmtId="0" fontId="5" fillId="0" borderId="7" xfId="0" applyFont="1" applyBorder="1" applyAlignment="1">
      <alignment vertical="top"/>
    </xf>
    <xf numFmtId="40" fontId="5" fillId="0" borderId="1" xfId="0" applyNumberFormat="1" applyFont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/>
    </xf>
    <xf numFmtId="40" fontId="5" fillId="0" borderId="0" xfId="0" applyNumberFormat="1" applyFont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40" fontId="2" fillId="0" borderId="0" xfId="0" applyNumberFormat="1" applyFont="1" applyFill="1" applyBorder="1" applyAlignment="1" applyProtection="1">
      <alignment vertical="top"/>
      <protection locked="0"/>
    </xf>
    <xf numFmtId="40" fontId="7" fillId="0" borderId="4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15" fontId="2" fillId="0" borderId="0" xfId="0" applyNumberFormat="1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vertical="top" wrapText="1"/>
    </xf>
    <xf numFmtId="38" fontId="2" fillId="0" borderId="0" xfId="0" applyNumberFormat="1" applyFont="1" applyFill="1" applyBorder="1" applyAlignment="1" applyProtection="1">
      <alignment vertical="top" wrapText="1"/>
      <protection locked="0"/>
    </xf>
    <xf numFmtId="38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40" fontId="3" fillId="0" borderId="0" xfId="0" applyNumberFormat="1" applyFont="1" applyFill="1" applyBorder="1" applyAlignment="1" applyProtection="1">
      <alignment vertical="top"/>
      <protection locked="0"/>
    </xf>
    <xf numFmtId="40" fontId="2" fillId="0" borderId="0" xfId="0" applyNumberFormat="1" applyFont="1" applyFill="1" applyBorder="1" applyAlignment="1" applyProtection="1">
      <alignment horizontal="right" vertical="top"/>
    </xf>
    <xf numFmtId="15" fontId="2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left" vertical="top"/>
    </xf>
    <xf numFmtId="39" fontId="5" fillId="0" borderId="4" xfId="0" applyNumberFormat="1" applyFont="1" applyBorder="1" applyAlignment="1">
      <alignment horizontal="right" vertical="top" wrapText="1"/>
    </xf>
    <xf numFmtId="40" fontId="1" fillId="2" borderId="1" xfId="0" applyNumberFormat="1" applyFont="1" applyFill="1" applyBorder="1" applyAlignment="1">
      <alignment horizontal="center" vertical="top" wrapText="1"/>
    </xf>
    <xf numFmtId="40" fontId="1" fillId="2" borderId="1" xfId="0" applyNumberFormat="1" applyFont="1" applyFill="1" applyBorder="1" applyAlignment="1">
      <alignment horizontal="right" vertical="top" wrapText="1"/>
    </xf>
    <xf numFmtId="3" fontId="5" fillId="2" borderId="5" xfId="0" applyNumberFormat="1" applyFont="1" applyFill="1" applyBorder="1" applyAlignment="1" applyProtection="1">
      <alignment horizontal="right" vertical="top"/>
      <protection locked="0"/>
    </xf>
    <xf numFmtId="40" fontId="5" fillId="2" borderId="1" xfId="0" applyNumberFormat="1" applyFont="1" applyFill="1" applyBorder="1" applyAlignment="1">
      <alignment horizontal="right" vertical="top" wrapText="1"/>
    </xf>
    <xf numFmtId="38" fontId="5" fillId="2" borderId="4" xfId="0" applyNumberFormat="1" applyFont="1" applyFill="1" applyBorder="1" applyAlignment="1">
      <alignment horizontal="right" vertical="top" wrapText="1"/>
    </xf>
    <xf numFmtId="40" fontId="1" fillId="0" borderId="0" xfId="0" applyNumberFormat="1" applyFont="1" applyBorder="1" applyAlignment="1">
      <alignment horizontal="left" vertical="top"/>
    </xf>
    <xf numFmtId="0" fontId="2" fillId="0" borderId="0" xfId="0" applyFont="1"/>
    <xf numFmtId="0" fontId="0" fillId="0" borderId="4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40" fontId="0" fillId="2" borderId="1" xfId="0" applyNumberFormat="1" applyFont="1" applyFill="1" applyBorder="1" applyAlignment="1">
      <alignment horizontal="center" vertical="top" wrapText="1"/>
    </xf>
    <xf numFmtId="40" fontId="11" fillId="0" borderId="0" xfId="0" applyNumberFormat="1" applyFont="1" applyFill="1" applyBorder="1" applyAlignment="1" applyProtection="1">
      <alignment vertical="top"/>
      <protection locked="0"/>
    </xf>
    <xf numFmtId="166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6" fontId="3" fillId="0" borderId="0" xfId="0" applyNumberFormat="1" applyFont="1" applyFill="1" applyBorder="1" applyAlignment="1">
      <alignment vertical="top"/>
    </xf>
    <xf numFmtId="0" fontId="13" fillId="0" borderId="0" xfId="0" applyFont="1"/>
    <xf numFmtId="3" fontId="5" fillId="2" borderId="4" xfId="0" applyNumberFormat="1" applyFont="1" applyFill="1" applyBorder="1" applyAlignment="1" applyProtection="1">
      <alignment horizontal="right" vertical="top"/>
      <protection locked="0"/>
    </xf>
    <xf numFmtId="38" fontId="2" fillId="0" borderId="11" xfId="0" applyNumberFormat="1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40" fontId="2" fillId="0" borderId="11" xfId="0" applyNumberFormat="1" applyFont="1" applyFill="1" applyBorder="1" applyAlignment="1">
      <alignment vertical="top"/>
    </xf>
    <xf numFmtId="40" fontId="2" fillId="0" borderId="11" xfId="0" applyNumberFormat="1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>
      <alignment vertical="top"/>
    </xf>
    <xf numFmtId="40" fontId="2" fillId="4" borderId="11" xfId="0" applyNumberFormat="1" applyFont="1" applyFill="1" applyBorder="1" applyAlignment="1" applyProtection="1">
      <alignment vertical="top"/>
      <protection locked="0"/>
    </xf>
    <xf numFmtId="38" fontId="2" fillId="4" borderId="11" xfId="0" applyNumberFormat="1" applyFont="1" applyFill="1" applyBorder="1" applyAlignment="1">
      <alignment vertical="top"/>
    </xf>
    <xf numFmtId="0" fontId="2" fillId="4" borderId="11" xfId="0" quotePrefix="1" applyFont="1" applyFill="1" applyBorder="1" applyAlignment="1" applyProtection="1">
      <alignment vertical="top"/>
      <protection locked="0"/>
    </xf>
    <xf numFmtId="0" fontId="2" fillId="4" borderId="11" xfId="0" quotePrefix="1" applyFont="1" applyFill="1" applyBorder="1" applyAlignment="1" applyProtection="1">
      <alignment vertical="top" wrapText="1"/>
      <protection locked="0"/>
    </xf>
    <xf numFmtId="38" fontId="2" fillId="4" borderId="11" xfId="0" applyNumberFormat="1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>
      <alignment vertical="top"/>
    </xf>
    <xf numFmtId="40" fontId="2" fillId="4" borderId="11" xfId="0" applyNumberFormat="1" applyFont="1" applyFill="1" applyBorder="1" applyAlignment="1">
      <alignment vertical="top"/>
    </xf>
    <xf numFmtId="0" fontId="11" fillId="0" borderId="11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14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Border="1" applyAlignment="1">
      <alignment vertical="top" wrapText="1"/>
    </xf>
    <xf numFmtId="2" fontId="2" fillId="4" borderId="11" xfId="0" applyNumberFormat="1" applyFont="1" applyFill="1" applyBorder="1" applyAlignment="1">
      <alignment horizontal="center" vertical="top" wrapText="1"/>
    </xf>
    <xf numFmtId="165" fontId="2" fillId="4" borderId="11" xfId="0" applyNumberFormat="1" applyFont="1" applyFill="1" applyBorder="1" applyAlignment="1">
      <alignment horizontal="center" vertical="top" wrapText="1"/>
    </xf>
    <xf numFmtId="40" fontId="2" fillId="4" borderId="11" xfId="0" applyNumberFormat="1" applyFont="1" applyFill="1" applyBorder="1" applyAlignment="1">
      <alignment horizontal="center" vertical="top" wrapText="1"/>
    </xf>
    <xf numFmtId="40" fontId="2" fillId="0" borderId="1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165" fontId="2" fillId="3" borderId="11" xfId="0" applyNumberFormat="1" applyFont="1" applyFill="1" applyBorder="1" applyAlignment="1">
      <alignment horizontal="center" vertical="top" wrapText="1"/>
    </xf>
    <xf numFmtId="165" fontId="11" fillId="3" borderId="11" xfId="0" applyNumberFormat="1" applyFont="1" applyFill="1" applyBorder="1" applyAlignment="1">
      <alignment horizontal="center" vertical="top"/>
    </xf>
    <xf numFmtId="40" fontId="2" fillId="3" borderId="11" xfId="0" applyNumberFormat="1" applyFont="1" applyFill="1" applyBorder="1" applyAlignment="1">
      <alignment horizontal="center" vertical="top" wrapText="1"/>
    </xf>
    <xf numFmtId="40" fontId="11" fillId="3" borderId="11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 applyProtection="1">
      <alignment vertical="top"/>
      <protection locked="0"/>
    </xf>
    <xf numFmtId="0" fontId="11" fillId="4" borderId="11" xfId="0" applyFont="1" applyFill="1" applyBorder="1" applyAlignment="1" applyProtection="1">
      <alignment horizontal="right" vertical="top"/>
      <protection locked="0"/>
    </xf>
    <xf numFmtId="40" fontId="2" fillId="4" borderId="11" xfId="0" quotePrefix="1" applyNumberFormat="1" applyFont="1" applyFill="1" applyBorder="1" applyAlignment="1" applyProtection="1">
      <alignment vertical="top"/>
      <protection locked="0"/>
    </xf>
    <xf numFmtId="0" fontId="2" fillId="4" borderId="11" xfId="0" applyFont="1" applyFill="1" applyBorder="1" applyAlignment="1" applyProtection="1">
      <alignment horizontal="right" vertical="top" wrapText="1"/>
      <protection locked="0"/>
    </xf>
    <xf numFmtId="38" fontId="2" fillId="4" borderId="11" xfId="0" applyNumberFormat="1" applyFont="1" applyFill="1" applyBorder="1" applyAlignment="1" applyProtection="1">
      <alignment vertical="top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right" vertical="top"/>
      <protection locked="0"/>
    </xf>
    <xf numFmtId="40" fontId="2" fillId="4" borderId="11" xfId="0" applyNumberFormat="1" applyFont="1" applyFill="1" applyBorder="1" applyAlignment="1" applyProtection="1">
      <alignment horizontal="right" vertical="top"/>
      <protection locked="0"/>
    </xf>
    <xf numFmtId="38" fontId="2" fillId="0" borderId="11" xfId="0" quotePrefix="1" applyNumberFormat="1" applyFont="1" applyFill="1" applyBorder="1" applyAlignment="1">
      <alignment vertical="top"/>
    </xf>
    <xf numFmtId="49" fontId="11" fillId="0" borderId="11" xfId="0" applyNumberFormat="1" applyFont="1" applyFill="1" applyBorder="1" applyAlignment="1" applyProtection="1">
      <alignment horizontal="left" vertical="center"/>
      <protection locked="0"/>
    </xf>
    <xf numFmtId="49" fontId="12" fillId="4" borderId="11" xfId="0" applyNumberFormat="1" applyFont="1" applyFill="1" applyBorder="1" applyAlignment="1" applyProtection="1">
      <alignment horizontal="left" vertical="center"/>
      <protection locked="0"/>
    </xf>
    <xf numFmtId="166" fontId="12" fillId="4" borderId="11" xfId="0" applyNumberFormat="1" applyFont="1" applyFill="1" applyBorder="1" applyAlignment="1" applyProtection="1">
      <alignment horizontal="right" vertical="center"/>
      <protection locked="0"/>
    </xf>
    <xf numFmtId="165" fontId="12" fillId="4" borderId="11" xfId="0" applyNumberFormat="1" applyFont="1" applyFill="1" applyBorder="1" applyAlignment="1" applyProtection="1">
      <alignment horizontal="right" vertical="center"/>
      <protection locked="0"/>
    </xf>
    <xf numFmtId="164" fontId="12" fillId="4" borderId="11" xfId="0" applyNumberFormat="1" applyFont="1" applyFill="1" applyBorder="1" applyAlignment="1" applyProtection="1">
      <alignment horizontal="right" vertical="center"/>
      <protection locked="0"/>
    </xf>
    <xf numFmtId="40" fontId="12" fillId="4" borderId="11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>
      <alignment vertical="top"/>
    </xf>
    <xf numFmtId="49" fontId="12" fillId="0" borderId="11" xfId="0" applyNumberFormat="1" applyFont="1" applyFill="1" applyBorder="1" applyAlignment="1" applyProtection="1">
      <alignment horizontal="left" vertical="center"/>
      <protection locked="0"/>
    </xf>
    <xf numFmtId="0" fontId="13" fillId="0" borderId="11" xfId="0" applyFont="1" applyBorder="1"/>
    <xf numFmtId="0" fontId="13" fillId="0" borderId="11" xfId="0" applyFont="1" applyBorder="1" applyAlignment="1">
      <alignment horizontal="left"/>
    </xf>
    <xf numFmtId="0" fontId="13" fillId="4" borderId="11" xfId="0" applyFont="1" applyFill="1" applyBorder="1"/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0" fontId="2" fillId="4" borderId="11" xfId="0" applyFont="1" applyFill="1" applyBorder="1"/>
    <xf numFmtId="2" fontId="2" fillId="0" borderId="11" xfId="0" applyNumberFormat="1" applyFont="1" applyBorder="1"/>
    <xf numFmtId="0" fontId="2" fillId="0" borderId="11" xfId="0" applyNumberFormat="1" applyFont="1" applyBorder="1"/>
    <xf numFmtId="38" fontId="2" fillId="4" borderId="11" xfId="0" applyNumberFormat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 wrapText="1"/>
    </xf>
    <xf numFmtId="2" fontId="2" fillId="4" borderId="11" xfId="0" applyNumberFormat="1" applyFont="1" applyFill="1" applyBorder="1" applyAlignment="1">
      <alignment horizontal="center" vertical="top"/>
    </xf>
    <xf numFmtId="166" fontId="2" fillId="4" borderId="11" xfId="0" applyNumberFormat="1" applyFont="1" applyFill="1" applyBorder="1" applyAlignment="1">
      <alignment horizontal="center" vertical="top"/>
    </xf>
    <xf numFmtId="165" fontId="2" fillId="4" borderId="11" xfId="0" applyNumberFormat="1" applyFont="1" applyFill="1" applyBorder="1" applyAlignment="1">
      <alignment horizontal="center" vertical="top"/>
    </xf>
    <xf numFmtId="164" fontId="2" fillId="4" borderId="11" xfId="0" applyNumberFormat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38" fontId="2" fillId="0" borderId="11" xfId="0" quotePrefix="1" applyNumberFormat="1" applyFont="1" applyFill="1" applyBorder="1" applyAlignment="1">
      <alignment horizontal="left" vertical="top"/>
    </xf>
    <xf numFmtId="40" fontId="2" fillId="0" borderId="11" xfId="0" quotePrefix="1" applyNumberFormat="1" applyFont="1" applyFill="1" applyBorder="1" applyAlignment="1">
      <alignment vertical="top"/>
    </xf>
    <xf numFmtId="166" fontId="2" fillId="0" borderId="11" xfId="0" quotePrefix="1" applyNumberFormat="1" applyFont="1" applyFill="1" applyBorder="1" applyAlignment="1">
      <alignment vertical="top"/>
    </xf>
    <xf numFmtId="165" fontId="2" fillId="0" borderId="11" xfId="0" quotePrefix="1" applyNumberFormat="1" applyFont="1" applyFill="1" applyBorder="1" applyAlignment="1">
      <alignment vertical="top"/>
    </xf>
    <xf numFmtId="164" fontId="2" fillId="0" borderId="11" xfId="0" quotePrefix="1" applyNumberFormat="1" applyFont="1" applyFill="1" applyBorder="1" applyAlignment="1">
      <alignment vertical="top"/>
    </xf>
    <xf numFmtId="38" fontId="2" fillId="0" borderId="11" xfId="0" applyNumberFormat="1" applyFont="1" applyFill="1" applyBorder="1" applyAlignment="1">
      <alignment horizontal="left" vertical="top"/>
    </xf>
    <xf numFmtId="0" fontId="11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38" fontId="2" fillId="4" borderId="11" xfId="0" applyNumberFormat="1" applyFont="1" applyFill="1" applyBorder="1" applyAlignment="1">
      <alignment horizontal="left" vertical="top"/>
    </xf>
    <xf numFmtId="0" fontId="2" fillId="4" borderId="11" xfId="0" applyFont="1" applyFill="1" applyBorder="1" applyAlignment="1">
      <alignment vertical="top" wrapText="1"/>
    </xf>
    <xf numFmtId="2" fontId="2" fillId="4" borderId="11" xfId="0" applyNumberFormat="1" applyFont="1" applyFill="1" applyBorder="1" applyAlignment="1">
      <alignment vertical="top"/>
    </xf>
    <xf numFmtId="165" fontId="2" fillId="4" borderId="11" xfId="0" applyNumberFormat="1" applyFont="1" applyFill="1" applyBorder="1" applyAlignment="1">
      <alignment vertical="top"/>
    </xf>
    <xf numFmtId="166" fontId="2" fillId="4" borderId="11" xfId="0" applyNumberFormat="1" applyFont="1" applyFill="1" applyBorder="1" applyAlignment="1">
      <alignment vertical="top"/>
    </xf>
    <xf numFmtId="164" fontId="2" fillId="4" borderId="11" xfId="0" applyNumberFormat="1" applyFont="1" applyFill="1" applyBorder="1" applyAlignment="1">
      <alignment vertical="top"/>
    </xf>
    <xf numFmtId="165" fontId="2" fillId="4" borderId="11" xfId="0" applyNumberFormat="1" applyFont="1" applyFill="1" applyBorder="1" applyAlignment="1">
      <alignment horizontal="right" vertical="top"/>
    </xf>
    <xf numFmtId="0" fontId="2" fillId="4" borderId="11" xfId="0" applyFont="1" applyFill="1" applyBorder="1" applyAlignment="1">
      <alignment horizontal="left" vertical="top" wrapText="1"/>
    </xf>
    <xf numFmtId="40" fontId="11" fillId="4" borderId="11" xfId="0" applyNumberFormat="1" applyFont="1" applyFill="1" applyBorder="1" applyAlignment="1">
      <alignment horizontal="right" vertical="top"/>
    </xf>
    <xf numFmtId="43" fontId="2" fillId="4" borderId="11" xfId="1" applyFont="1" applyFill="1" applyBorder="1" applyAlignment="1">
      <alignment vertical="top"/>
    </xf>
    <xf numFmtId="38" fontId="2" fillId="6" borderId="11" xfId="0" quotePrefix="1" applyNumberFormat="1" applyFont="1" applyFill="1" applyBorder="1" applyAlignment="1">
      <alignment horizontal="left" vertical="top"/>
    </xf>
    <xf numFmtId="40" fontId="2" fillId="6" borderId="11" xfId="0" quotePrefix="1" applyNumberFormat="1" applyFont="1" applyFill="1" applyBorder="1" applyAlignment="1">
      <alignment vertical="top" wrapText="1"/>
    </xf>
    <xf numFmtId="2" fontId="2" fillId="6" borderId="11" xfId="0" quotePrefix="1" applyNumberFormat="1" applyFont="1" applyFill="1" applyBorder="1" applyAlignment="1">
      <alignment vertical="top"/>
    </xf>
    <xf numFmtId="165" fontId="2" fillId="6" borderId="11" xfId="0" quotePrefix="1" applyNumberFormat="1" applyFont="1" applyFill="1" applyBorder="1" applyAlignment="1">
      <alignment vertical="top"/>
    </xf>
    <xf numFmtId="166" fontId="2" fillId="6" borderId="11" xfId="0" quotePrefix="1" applyNumberFormat="1" applyFont="1" applyFill="1" applyBorder="1" applyAlignment="1">
      <alignment vertical="top"/>
    </xf>
    <xf numFmtId="164" fontId="2" fillId="6" borderId="11" xfId="0" quotePrefix="1" applyNumberFormat="1" applyFont="1" applyFill="1" applyBorder="1" applyAlignment="1">
      <alignment vertical="top"/>
    </xf>
    <xf numFmtId="40" fontId="2" fillId="6" borderId="11" xfId="0" quotePrefix="1" applyNumberFormat="1" applyFont="1" applyFill="1" applyBorder="1" applyAlignment="1">
      <alignment vertical="top"/>
    </xf>
    <xf numFmtId="38" fontId="2" fillId="6" borderId="11" xfId="0" quotePrefix="1" applyNumberFormat="1" applyFont="1" applyFill="1" applyBorder="1" applyAlignment="1">
      <alignment vertical="top"/>
    </xf>
    <xf numFmtId="0" fontId="2" fillId="6" borderId="11" xfId="0" quotePrefix="1" applyFont="1" applyFill="1" applyBorder="1" applyAlignment="1" applyProtection="1">
      <alignment vertical="top" wrapText="1"/>
      <protection locked="0"/>
    </xf>
    <xf numFmtId="40" fontId="2" fillId="6" borderId="11" xfId="0" quotePrefix="1" applyNumberFormat="1" applyFont="1" applyFill="1" applyBorder="1" applyAlignment="1" applyProtection="1">
      <alignment vertical="top" wrapText="1"/>
      <protection locked="0"/>
    </xf>
    <xf numFmtId="38" fontId="2" fillId="6" borderId="11" xfId="0" applyNumberFormat="1" applyFont="1" applyFill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8"/>
  <sheetViews>
    <sheetView showGridLines="0"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2.75"/>
  <cols>
    <col min="1" max="2" width="5.5703125" style="39" customWidth="1"/>
    <col min="3" max="3" width="18.5703125" style="62" customWidth="1"/>
    <col min="4" max="4" width="40.5703125" style="40" customWidth="1"/>
    <col min="5" max="5" width="8.5703125" style="41" customWidth="1"/>
    <col min="6" max="6" width="5.5703125" style="27" customWidth="1"/>
    <col min="7" max="7" width="12.5703125" style="42" customWidth="1"/>
    <col min="8" max="8" width="14.5703125" style="42" customWidth="1"/>
    <col min="9" max="9" width="9.140625" style="27"/>
    <col min="10" max="12" width="14.5703125" style="42" customWidth="1"/>
    <col min="13" max="16384" width="9.140625" style="27"/>
  </cols>
  <sheetData>
    <row r="1" spans="1:12" s="6" customFormat="1">
      <c r="A1" s="45" t="s">
        <v>11</v>
      </c>
      <c r="B1" s="45"/>
      <c r="C1" s="56"/>
      <c r="D1" s="20"/>
      <c r="E1" s="7"/>
      <c r="G1" s="16"/>
      <c r="H1" s="15" t="s">
        <v>8</v>
      </c>
      <c r="J1" s="15"/>
      <c r="K1" s="15"/>
      <c r="L1" s="15"/>
    </row>
    <row r="2" spans="1:12" s="6" customFormat="1">
      <c r="A2" s="45" t="s">
        <v>12</v>
      </c>
      <c r="B2" s="45"/>
      <c r="C2" s="57"/>
      <c r="D2" s="20"/>
      <c r="E2" s="7"/>
      <c r="G2" s="16"/>
      <c r="H2" s="15" t="s">
        <v>13</v>
      </c>
      <c r="J2" s="15"/>
      <c r="K2" s="15"/>
      <c r="L2" s="15"/>
    </row>
    <row r="3" spans="1:12" s="6" customFormat="1">
      <c r="A3" s="45"/>
      <c r="B3" s="45"/>
      <c r="C3" s="57"/>
      <c r="D3" s="83" t="s">
        <v>140</v>
      </c>
      <c r="E3" s="7"/>
      <c r="G3" s="16"/>
      <c r="H3" s="15" t="s">
        <v>54</v>
      </c>
      <c r="J3" s="78" t="s">
        <v>57</v>
      </c>
      <c r="K3" s="15"/>
      <c r="L3" s="15"/>
    </row>
    <row r="4" spans="1:12" s="6" customFormat="1">
      <c r="A4" s="45"/>
      <c r="B4" s="45"/>
      <c r="C4" s="57"/>
      <c r="D4" s="20"/>
      <c r="E4" s="7"/>
      <c r="G4" s="16"/>
      <c r="H4" s="15"/>
      <c r="J4" s="73" t="str">
        <f>Secondary!R3</f>
        <v>Floor</v>
      </c>
      <c r="K4" s="73" t="str">
        <f>Secondary!S3</f>
        <v>Floor</v>
      </c>
      <c r="L4" s="73" t="str">
        <f>Secondary!T3</f>
        <v>Floor</v>
      </c>
    </row>
    <row r="5" spans="1:12" s="9" customFormat="1">
      <c r="A5" s="50"/>
      <c r="B5" s="71" t="s">
        <v>15</v>
      </c>
      <c r="C5" s="58" t="s">
        <v>4</v>
      </c>
      <c r="D5" s="49" t="s">
        <v>9</v>
      </c>
      <c r="E5" s="8" t="s">
        <v>14</v>
      </c>
      <c r="F5" s="49" t="s">
        <v>5</v>
      </c>
      <c r="G5" s="17" t="s">
        <v>6</v>
      </c>
      <c r="H5" s="18" t="s">
        <v>10</v>
      </c>
      <c r="J5" s="84"/>
      <c r="K5" s="73" t="str">
        <f>Secondary!S4</f>
        <v>Level 1</v>
      </c>
      <c r="L5" s="73" t="str">
        <f>Secondary!T4</f>
        <v>Level 2</v>
      </c>
    </row>
    <row r="6" spans="1:12" s="6" customFormat="1" ht="2.1" customHeight="1">
      <c r="A6" s="51"/>
      <c r="B6" s="52"/>
      <c r="C6" s="59"/>
      <c r="D6" s="10"/>
      <c r="E6" s="11"/>
      <c r="F6" s="10"/>
      <c r="G6" s="19"/>
      <c r="H6" s="19"/>
      <c r="J6" s="74"/>
      <c r="K6" s="74"/>
      <c r="L6" s="74"/>
    </row>
    <row r="7" spans="1:12">
      <c r="A7" s="34"/>
      <c r="B7" s="53"/>
      <c r="C7" s="60"/>
      <c r="D7" s="43"/>
      <c r="E7" s="26">
        <f>ROUND(SUMIF(Secondary!$K$6:$K$176,$C7,Secondary!$L$6:$L$176),0)</f>
        <v>0</v>
      </c>
      <c r="F7" s="44"/>
      <c r="G7" s="72"/>
      <c r="H7" s="28">
        <f>+$E7*SUM(G7)</f>
        <v>0</v>
      </c>
      <c r="J7" s="90">
        <f>ROUND(SUMIF(Secondary!$K$6:$K$176,$C7,Secondary!R$6:R$176),0)</f>
        <v>0</v>
      </c>
      <c r="K7" s="75">
        <f>ROUND(SUMIF(Secondary!$K$6:$K$176,$C7,Secondary!S$6:S$176),0)</f>
        <v>0</v>
      </c>
      <c r="L7" s="75">
        <f>ROUND(SUMIF(Secondary!$K$6:$K$176,$C7,Secondary!T$6:T$176),0)</f>
        <v>0</v>
      </c>
    </row>
    <row r="8" spans="1:12">
      <c r="A8" s="34"/>
      <c r="B8" s="53"/>
      <c r="C8" s="60"/>
      <c r="D8" s="48" t="str">
        <f>H2</f>
        <v>BILL NO. 2 - BUILDING</v>
      </c>
      <c r="E8" s="26">
        <f>ROUND(SUMIF(Secondary!$K$6:$K$176,$C8,Secondary!$L$6:$L$176),0)</f>
        <v>0</v>
      </c>
      <c r="F8" s="44"/>
      <c r="G8" s="72"/>
      <c r="H8" s="28">
        <f>+$E8*SUM(G8)</f>
        <v>0</v>
      </c>
      <c r="J8" s="90">
        <f>ROUND(SUMIF(Secondary!$K$6:$K$176,$C8,Secondary!R$6:R$176),0)</f>
        <v>0</v>
      </c>
      <c r="K8" s="75">
        <f>ROUND(SUMIF(Secondary!$K$6:$K$176,$C8,Secondary!S$6:S$176),0)</f>
        <v>0</v>
      </c>
      <c r="L8" s="75">
        <f>ROUND(SUMIF(Secondary!$K$6:$K$176,$C8,Secondary!T$6:T$176),0)</f>
        <v>0</v>
      </c>
    </row>
    <row r="9" spans="1:12">
      <c r="A9" s="34"/>
      <c r="B9" s="53"/>
      <c r="C9" s="60"/>
      <c r="D9" s="48" t="str">
        <f>H3</f>
        <v>2.1 - ALL TRADES</v>
      </c>
      <c r="E9" s="26">
        <f>ROUND(SUMIF(Secondary!$K$6:$K$176,$C9,Secondary!$L$6:$L$176),0)</f>
        <v>0</v>
      </c>
      <c r="F9" s="44"/>
      <c r="G9" s="72"/>
      <c r="H9" s="28">
        <f>+$E9*SUM(G9)</f>
        <v>0</v>
      </c>
      <c r="J9" s="90">
        <f>ROUND(SUMIF(Secondary!$K$6:$K$176,$C9,Secondary!R$6:R$176),0)</f>
        <v>0</v>
      </c>
      <c r="K9" s="75">
        <f>ROUND(SUMIF(Secondary!$K$6:$K$176,$C9,Secondary!S$6:S$176),0)</f>
        <v>0</v>
      </c>
      <c r="L9" s="75">
        <f>ROUND(SUMIF(Secondary!$K$6:$K$176,$C9,Secondary!T$6:T$176),0)</f>
        <v>0</v>
      </c>
    </row>
    <row r="10" spans="1:12">
      <c r="A10" s="34"/>
      <c r="B10" s="53"/>
      <c r="C10" s="61"/>
      <c r="D10" s="29"/>
      <c r="E10" s="26">
        <f>ROUND(SUMIF(Secondary!$K$6:$K$176,$C10,Secondary!$L$6:$L$176),0)</f>
        <v>0</v>
      </c>
      <c r="F10" s="25"/>
      <c r="G10" s="72"/>
      <c r="H10" s="28">
        <f>+$E10*SUM(G10)</f>
        <v>0</v>
      </c>
      <c r="J10" s="90">
        <f>ROUND(SUMIF(Secondary!$K$6:$K$176,$C10,Secondary!R$6:R$176),0)</f>
        <v>0</v>
      </c>
      <c r="K10" s="75">
        <f>ROUND(SUMIF(Secondary!$K$6:$K$176,$C10,Secondary!S$6:S$176),0)</f>
        <v>0</v>
      </c>
      <c r="L10" s="75">
        <f>ROUND(SUMIF(Secondary!$K$6:$K$176,$C10,Secondary!T$6:T$176),0)</f>
        <v>0</v>
      </c>
    </row>
    <row r="11" spans="1:12">
      <c r="A11" s="34" t="s">
        <v>23</v>
      </c>
      <c r="B11" s="53">
        <v>1</v>
      </c>
      <c r="C11" s="61"/>
      <c r="D11" s="63" t="s">
        <v>111</v>
      </c>
      <c r="E11" s="26">
        <f>ROUND(SUMIF(Secondary!$K$6:$K$176,$C11,Secondary!$L$6:$L$176),0)</f>
        <v>0</v>
      </c>
      <c r="F11" s="25"/>
      <c r="G11" s="72"/>
      <c r="H11" s="28">
        <f t="shared" ref="H11:H16" si="0">+$E11*SUM(G11)</f>
        <v>0</v>
      </c>
      <c r="J11" s="90">
        <f>ROUND(SUMIF(Secondary!$K$6:$K$176,$C11,Secondary!R$6:R$176),0)</f>
        <v>0</v>
      </c>
      <c r="K11" s="75">
        <f>ROUND(SUMIF(Secondary!$K$6:$K$176,$C11,Secondary!S$6:S$176),0)</f>
        <v>0</v>
      </c>
      <c r="L11" s="75">
        <f>ROUND(SUMIF(Secondary!$K$6:$K$176,$C11,Secondary!T$6:T$176),0)</f>
        <v>0</v>
      </c>
    </row>
    <row r="12" spans="1:12">
      <c r="A12" s="34"/>
      <c r="B12" s="53"/>
      <c r="C12" s="61"/>
      <c r="D12" s="29"/>
      <c r="E12" s="26">
        <f>ROUND(SUMIF(Secondary!$K$6:$K$176,$C12,Secondary!$L$6:$L$176),0)</f>
        <v>0</v>
      </c>
      <c r="F12" s="25"/>
      <c r="G12" s="72"/>
      <c r="H12" s="28">
        <f t="shared" si="0"/>
        <v>0</v>
      </c>
      <c r="J12" s="90">
        <f>ROUND(SUMIF(Secondary!$K$6:$K$176,$C12,Secondary!R$6:R$176),0)</f>
        <v>0</v>
      </c>
      <c r="K12" s="75">
        <f>ROUND(SUMIF(Secondary!$K$6:$K$176,$C12,Secondary!S$6:S$176),0)</f>
        <v>0</v>
      </c>
      <c r="L12" s="75">
        <f>ROUND(SUMIF(Secondary!$K$6:$K$176,$C12,Secondary!T$6:T$176),0)</f>
        <v>0</v>
      </c>
    </row>
    <row r="13" spans="1:12">
      <c r="A13" s="34" t="s">
        <v>23</v>
      </c>
      <c r="B13" s="53">
        <v>1.1000000000000001</v>
      </c>
      <c r="C13" s="61"/>
      <c r="D13" s="63" t="s">
        <v>112</v>
      </c>
      <c r="E13" s="26">
        <f>ROUND(SUMIF(Secondary!$K$6:$K$176,$C13,Secondary!$L$6:$L$176),0)</f>
        <v>0</v>
      </c>
      <c r="F13" s="25"/>
      <c r="G13" s="72"/>
      <c r="H13" s="28">
        <f t="shared" si="0"/>
        <v>0</v>
      </c>
      <c r="J13" s="90">
        <f>ROUND(SUMIF(Secondary!$K$6:$K$176,$C13,Secondary!R$6:R$176),0)</f>
        <v>0</v>
      </c>
      <c r="K13" s="75">
        <f>ROUND(SUMIF(Secondary!$K$6:$K$176,$C13,Secondary!S$6:S$176),0)</f>
        <v>0</v>
      </c>
      <c r="L13" s="75">
        <f>ROUND(SUMIF(Secondary!$K$6:$K$176,$C13,Secondary!T$6:T$176),0)</f>
        <v>0</v>
      </c>
    </row>
    <row r="14" spans="1:12">
      <c r="A14" s="34"/>
      <c r="B14" s="53"/>
      <c r="C14" s="61"/>
      <c r="D14" s="29"/>
      <c r="E14" s="26">
        <f>ROUND(SUMIF(Secondary!$K$6:$K$176,$C14,Secondary!$L$6:$L$176),0)</f>
        <v>0</v>
      </c>
      <c r="F14" s="25"/>
      <c r="G14" s="72"/>
      <c r="H14" s="28">
        <f t="shared" si="0"/>
        <v>0</v>
      </c>
      <c r="J14" s="90">
        <f>ROUND(SUMIF(Secondary!$K$6:$K$176,$C14,Secondary!R$6:R$176),0)</f>
        <v>0</v>
      </c>
      <c r="K14" s="75">
        <f>ROUND(SUMIF(Secondary!$K$6:$K$176,$C14,Secondary!S$6:S$176),0)</f>
        <v>0</v>
      </c>
      <c r="L14" s="75">
        <f>ROUND(SUMIF(Secondary!$K$6:$K$176,$C14,Secondary!T$6:T$176),0)</f>
        <v>0</v>
      </c>
    </row>
    <row r="15" spans="1:12">
      <c r="A15" s="34" t="s">
        <v>23</v>
      </c>
      <c r="B15" s="82" t="s">
        <v>279</v>
      </c>
      <c r="C15" s="62" t="s">
        <v>97</v>
      </c>
      <c r="D15" s="81" t="s">
        <v>113</v>
      </c>
      <c r="E15" s="26">
        <f>ROUND(SUMIF(Secondary!$K$6:$K$176,$C15,Secondary!$L$6:$L$176),0)</f>
        <v>46</v>
      </c>
      <c r="F15" s="25" t="s">
        <v>21</v>
      </c>
      <c r="G15" s="72"/>
      <c r="H15" s="28">
        <f t="shared" si="0"/>
        <v>0</v>
      </c>
      <c r="J15" s="90">
        <f>ROUND(SUMIF(Secondary!$K$6:$K$176,$C15,Secondary!R$6:R$176),0)</f>
        <v>0</v>
      </c>
      <c r="K15" s="75">
        <f>ROUND(SUMIF(Secondary!$K$6:$K$176,$C15,Secondary!S$6:S$176),0)</f>
        <v>46</v>
      </c>
      <c r="L15" s="75">
        <f>ROUND(SUMIF(Secondary!$K$6:$K$176,$C15,Secondary!T$6:T$176),0)</f>
        <v>0</v>
      </c>
    </row>
    <row r="16" spans="1:12">
      <c r="A16" s="34"/>
      <c r="B16" s="53"/>
      <c r="C16" s="61"/>
      <c r="D16" s="29"/>
      <c r="E16" s="26">
        <f>ROUND(SUMIF(Secondary!$K$6:$K$176,$C16,Secondary!$L$6:$L$176),0)</f>
        <v>0</v>
      </c>
      <c r="F16" s="25"/>
      <c r="G16" s="72"/>
      <c r="H16" s="28">
        <f t="shared" si="0"/>
        <v>0</v>
      </c>
      <c r="J16" s="90">
        <f>ROUND(SUMIF(Secondary!$K$6:$K$176,$C16,Secondary!R$6:R$176),0)</f>
        <v>0</v>
      </c>
      <c r="K16" s="75">
        <f>ROUND(SUMIF(Secondary!$K$6:$K$176,$C16,Secondary!S$6:S$176),0)</f>
        <v>0</v>
      </c>
      <c r="L16" s="75">
        <f>ROUND(SUMIF(Secondary!$K$6:$K$176,$C16,Secondary!T$6:T$176),0)</f>
        <v>0</v>
      </c>
    </row>
    <row r="17" spans="1:12">
      <c r="A17" s="34" t="s">
        <v>23</v>
      </c>
      <c r="B17" s="82" t="s">
        <v>280</v>
      </c>
      <c r="C17" s="62" t="s">
        <v>99</v>
      </c>
      <c r="D17" s="81" t="s">
        <v>115</v>
      </c>
      <c r="E17" s="26">
        <f>ROUND(SUMIF(Secondary!$K$6:$K$176,$C17,Secondary!$L$6:$L$176),0)</f>
        <v>5</v>
      </c>
      <c r="F17" s="25" t="s">
        <v>21</v>
      </c>
      <c r="G17" s="72"/>
      <c r="H17" s="28">
        <f t="shared" ref="H17:H26" si="1">+$E17*SUM(G17)</f>
        <v>0</v>
      </c>
      <c r="J17" s="90">
        <f>ROUND(SUMIF(Secondary!$K$6:$K$176,$C17,Secondary!R$6:R$176),0)</f>
        <v>0</v>
      </c>
      <c r="K17" s="75">
        <f>ROUND(SUMIF(Secondary!$K$6:$K$176,$C17,Secondary!S$6:S$176),0)</f>
        <v>5</v>
      </c>
      <c r="L17" s="75">
        <f>ROUND(SUMIF(Secondary!$K$6:$K$176,$C17,Secondary!T$6:T$176),0)</f>
        <v>0</v>
      </c>
    </row>
    <row r="18" spans="1:12">
      <c r="A18" s="34"/>
      <c r="B18" s="53"/>
      <c r="C18" s="61"/>
      <c r="D18" s="29"/>
      <c r="E18" s="26">
        <f>ROUND(SUMIF(Secondary!$K$6:$K$176,$C18,Secondary!$L$6:$L$176),0)</f>
        <v>0</v>
      </c>
      <c r="F18" s="25"/>
      <c r="G18" s="72"/>
      <c r="H18" s="28">
        <f t="shared" si="1"/>
        <v>0</v>
      </c>
      <c r="J18" s="90">
        <f>ROUND(SUMIF(Secondary!$K$6:$K$176,$C18,Secondary!R$6:R$176),0)</f>
        <v>0</v>
      </c>
      <c r="K18" s="75">
        <f>ROUND(SUMIF(Secondary!$K$6:$K$176,$C18,Secondary!S$6:S$176),0)</f>
        <v>0</v>
      </c>
      <c r="L18" s="75">
        <f>ROUND(SUMIF(Secondary!$K$6:$K$176,$C18,Secondary!T$6:T$176),0)</f>
        <v>0</v>
      </c>
    </row>
    <row r="19" spans="1:12">
      <c r="A19" s="34" t="s">
        <v>23</v>
      </c>
      <c r="B19" s="53">
        <v>1.2</v>
      </c>
      <c r="C19" s="61"/>
      <c r="D19" s="63" t="s">
        <v>19</v>
      </c>
      <c r="E19" s="26">
        <f>ROUND(SUMIF(Secondary!$K$6:$K$176,$C19,Secondary!$L$6:$L$176),0)</f>
        <v>0</v>
      </c>
      <c r="F19" s="25"/>
      <c r="G19" s="72"/>
      <c r="H19" s="28">
        <f t="shared" si="1"/>
        <v>0</v>
      </c>
      <c r="J19" s="90">
        <f>ROUND(SUMIF(Secondary!$K$6:$K$176,$C19,Secondary!R$6:R$176),0)</f>
        <v>0</v>
      </c>
      <c r="K19" s="75">
        <f>ROUND(SUMIF(Secondary!$K$6:$K$176,$C19,Secondary!S$6:S$176),0)</f>
        <v>0</v>
      </c>
      <c r="L19" s="75">
        <f>ROUND(SUMIF(Secondary!$K$6:$K$176,$C19,Secondary!T$6:T$176),0)</f>
        <v>0</v>
      </c>
    </row>
    <row r="20" spans="1:12">
      <c r="A20" s="34"/>
      <c r="B20" s="53"/>
      <c r="C20" s="61"/>
      <c r="D20" s="29"/>
      <c r="E20" s="26">
        <f>ROUND(SUMIF(Secondary!$K$6:$K$176,$C20,Secondary!$L$6:$L$176),0)</f>
        <v>0</v>
      </c>
      <c r="F20" s="25"/>
      <c r="G20" s="72"/>
      <c r="H20" s="28">
        <f t="shared" si="1"/>
        <v>0</v>
      </c>
      <c r="J20" s="90">
        <f>ROUND(SUMIF(Secondary!$K$6:$K$176,$C20,Secondary!R$6:R$176),0)</f>
        <v>0</v>
      </c>
      <c r="K20" s="75">
        <f>ROUND(SUMIF(Secondary!$K$6:$K$176,$C20,Secondary!S$6:S$176),0)</f>
        <v>0</v>
      </c>
      <c r="L20" s="75">
        <f>ROUND(SUMIF(Secondary!$K$6:$K$176,$C20,Secondary!T$6:T$176),0)</f>
        <v>0</v>
      </c>
    </row>
    <row r="21" spans="1:12">
      <c r="A21" s="34" t="s">
        <v>23</v>
      </c>
      <c r="B21" s="82" t="s">
        <v>281</v>
      </c>
      <c r="C21" s="62" t="s">
        <v>101</v>
      </c>
      <c r="D21" s="43" t="s">
        <v>114</v>
      </c>
      <c r="E21" s="26">
        <f>ROUND(SUMIF(Secondary!$K$6:$K$176,$C21,Secondary!$L$6:$L$176),0)</f>
        <v>337</v>
      </c>
      <c r="F21" s="25" t="s">
        <v>22</v>
      </c>
      <c r="G21" s="72"/>
      <c r="H21" s="28">
        <f t="shared" si="1"/>
        <v>0</v>
      </c>
      <c r="J21" s="90">
        <f>ROUND(SUMIF(Secondary!$K$6:$K$176,$C21,Secondary!R$6:R$176),0)</f>
        <v>0</v>
      </c>
      <c r="K21" s="75">
        <f>ROUND(SUMIF(Secondary!$K$6:$K$176,$C21,Secondary!S$6:S$176),0)</f>
        <v>337</v>
      </c>
      <c r="L21" s="75">
        <f>ROUND(SUMIF(Secondary!$K$6:$K$176,$C21,Secondary!T$6:T$176),0)</f>
        <v>0</v>
      </c>
    </row>
    <row r="22" spans="1:12">
      <c r="A22" s="34"/>
      <c r="B22" s="53"/>
      <c r="C22" s="61"/>
      <c r="D22" s="29"/>
      <c r="E22" s="26">
        <f>ROUND(SUMIF(Secondary!$K$6:$K$176,$C22,Secondary!$L$6:$L$176),0)</f>
        <v>0</v>
      </c>
      <c r="F22" s="25"/>
      <c r="G22" s="72"/>
      <c r="H22" s="28">
        <f t="shared" si="1"/>
        <v>0</v>
      </c>
      <c r="J22" s="90">
        <f>ROUND(SUMIF(Secondary!$K$6:$K$176,$C22,Secondary!R$6:R$176),0)</f>
        <v>0</v>
      </c>
      <c r="K22" s="75">
        <f>ROUND(SUMIF(Secondary!$K$6:$K$176,$C22,Secondary!S$6:S$176),0)</f>
        <v>0</v>
      </c>
      <c r="L22" s="75">
        <f>ROUND(SUMIF(Secondary!$K$6:$K$176,$C22,Secondary!T$6:T$176),0)</f>
        <v>0</v>
      </c>
    </row>
    <row r="23" spans="1:12">
      <c r="A23" s="34" t="s">
        <v>23</v>
      </c>
      <c r="B23" s="82" t="s">
        <v>282</v>
      </c>
      <c r="C23" s="62" t="s">
        <v>105</v>
      </c>
      <c r="D23" s="43" t="s">
        <v>116</v>
      </c>
      <c r="E23" s="26">
        <f>ROUND(SUMIF(Secondary!$K$6:$K$176,$C23,Secondary!$L$6:$L$176),0)</f>
        <v>4</v>
      </c>
      <c r="F23" s="25" t="s">
        <v>22</v>
      </c>
      <c r="G23" s="72"/>
      <c r="H23" s="28">
        <f t="shared" si="1"/>
        <v>0</v>
      </c>
      <c r="J23" s="90">
        <f>ROUND(SUMIF(Secondary!$K$6:$K$176,$C23,Secondary!R$6:R$176),0)</f>
        <v>0</v>
      </c>
      <c r="K23" s="75">
        <f>ROUND(SUMIF(Secondary!$K$6:$K$176,$C23,Secondary!S$6:S$176),0)</f>
        <v>4</v>
      </c>
      <c r="L23" s="75">
        <f>ROUND(SUMIF(Secondary!$K$6:$K$176,$C23,Secondary!T$6:T$176),0)</f>
        <v>0</v>
      </c>
    </row>
    <row r="24" spans="1:12">
      <c r="A24" s="34"/>
      <c r="B24" s="53"/>
      <c r="C24" s="61"/>
      <c r="D24" s="29"/>
      <c r="E24" s="26">
        <f>ROUND(SUMIF(Secondary!$K$6:$K$176,$C24,Secondary!$L$6:$L$176),0)</f>
        <v>0</v>
      </c>
      <c r="F24" s="25"/>
      <c r="G24" s="72"/>
      <c r="H24" s="28">
        <f t="shared" si="1"/>
        <v>0</v>
      </c>
      <c r="J24" s="90">
        <f>ROUND(SUMIF(Secondary!$K$6:$K$176,$C24,Secondary!R$6:R$176),0)</f>
        <v>0</v>
      </c>
      <c r="K24" s="75">
        <f>ROUND(SUMIF(Secondary!$K$6:$K$176,$C24,Secondary!S$6:S$176),0)</f>
        <v>0</v>
      </c>
      <c r="L24" s="75">
        <f>ROUND(SUMIF(Secondary!$K$6:$K$176,$C24,Secondary!T$6:T$176),0)</f>
        <v>0</v>
      </c>
    </row>
    <row r="25" spans="1:12">
      <c r="A25" s="34" t="s">
        <v>23</v>
      </c>
      <c r="B25" s="82" t="s">
        <v>283</v>
      </c>
      <c r="C25" s="62" t="s">
        <v>73</v>
      </c>
      <c r="D25" s="43" t="s">
        <v>117</v>
      </c>
      <c r="E25" s="26">
        <f>ROUND(SUMIF(Secondary!$K$6:$K$176,$C25,Secondary!$L$6:$L$176),0)</f>
        <v>5</v>
      </c>
      <c r="F25" s="80" t="s">
        <v>58</v>
      </c>
      <c r="G25" s="72"/>
      <c r="H25" s="28">
        <f t="shared" si="1"/>
        <v>0</v>
      </c>
      <c r="J25" s="90">
        <f>ROUND(SUMIF(Secondary!$K$6:$K$176,$C25,Secondary!R$6:R$176),0)</f>
        <v>0</v>
      </c>
      <c r="K25" s="75">
        <f>ROUND(SUMIF(Secondary!$K$6:$K$176,$C25,Secondary!S$6:S$176),0)</f>
        <v>5</v>
      </c>
      <c r="L25" s="75">
        <f>ROUND(SUMIF(Secondary!$K$6:$K$176,$C25,Secondary!T$6:T$176),0)</f>
        <v>0</v>
      </c>
    </row>
    <row r="26" spans="1:12">
      <c r="A26" s="34"/>
      <c r="B26" s="53"/>
      <c r="C26" s="61"/>
      <c r="D26" s="29"/>
      <c r="E26" s="26">
        <f>ROUND(SUMIF(Secondary!$K$6:$K$176,$C26,Secondary!$L$6:$L$176),0)</f>
        <v>0</v>
      </c>
      <c r="F26" s="25"/>
      <c r="G26" s="72"/>
      <c r="H26" s="28">
        <f t="shared" si="1"/>
        <v>0</v>
      </c>
      <c r="J26" s="90">
        <f>ROUND(SUMIF(Secondary!$K$6:$K$176,$C26,Secondary!R$6:R$176),0)</f>
        <v>0</v>
      </c>
      <c r="K26" s="75">
        <f>ROUND(SUMIF(Secondary!$K$6:$K$176,$C26,Secondary!S$6:S$176),0)</f>
        <v>0</v>
      </c>
      <c r="L26" s="75">
        <f>ROUND(SUMIF(Secondary!$K$6:$K$176,$C26,Secondary!T$6:T$176),0)</f>
        <v>0</v>
      </c>
    </row>
    <row r="27" spans="1:12">
      <c r="A27" s="34" t="s">
        <v>23</v>
      </c>
      <c r="B27" s="53">
        <v>2</v>
      </c>
      <c r="C27" s="61"/>
      <c r="D27" s="63" t="s">
        <v>132</v>
      </c>
      <c r="E27" s="26">
        <f>ROUND(SUMIF(Secondary!$K$6:$K$176,$C27,Secondary!$L$6:$L$176),0)</f>
        <v>0</v>
      </c>
      <c r="F27" s="25"/>
      <c r="G27" s="72"/>
      <c r="H27" s="28">
        <f t="shared" ref="H27:H47" si="2">+$E27*SUM(G27)</f>
        <v>0</v>
      </c>
      <c r="J27" s="90">
        <f>ROUND(SUMIF(Secondary!$K$6:$K$176,$C27,Secondary!R$6:R$176),0)</f>
        <v>0</v>
      </c>
      <c r="K27" s="75">
        <f>ROUND(SUMIF(Secondary!$K$6:$K$176,$C27,Secondary!S$6:S$176),0)</f>
        <v>0</v>
      </c>
      <c r="L27" s="75">
        <f>ROUND(SUMIF(Secondary!$K$6:$K$176,$C27,Secondary!T$6:T$176),0)</f>
        <v>0</v>
      </c>
    </row>
    <row r="28" spans="1:12">
      <c r="A28" s="34"/>
      <c r="B28" s="53"/>
      <c r="C28" s="61"/>
      <c r="D28" s="29"/>
      <c r="E28" s="26">
        <f>ROUND(SUMIF(Secondary!$K$6:$K$176,$C28,Secondary!$L$6:$L$176),0)</f>
        <v>0</v>
      </c>
      <c r="F28" s="25"/>
      <c r="G28" s="72"/>
      <c r="H28" s="28">
        <f t="shared" si="2"/>
        <v>0</v>
      </c>
      <c r="J28" s="90">
        <f>ROUND(SUMIF(Secondary!$K$6:$K$176,$C28,Secondary!R$6:R$176),0)</f>
        <v>0</v>
      </c>
      <c r="K28" s="75">
        <f>ROUND(SUMIF(Secondary!$K$6:$K$176,$C28,Secondary!S$6:S$176),0)</f>
        <v>0</v>
      </c>
      <c r="L28" s="75">
        <f>ROUND(SUMIF(Secondary!$K$6:$K$176,$C28,Secondary!T$6:T$176),0)</f>
        <v>0</v>
      </c>
    </row>
    <row r="29" spans="1:12">
      <c r="A29" s="34" t="s">
        <v>23</v>
      </c>
      <c r="B29" s="53">
        <v>2.1</v>
      </c>
      <c r="C29" s="61"/>
      <c r="D29" s="63" t="s">
        <v>108</v>
      </c>
      <c r="E29" s="26">
        <f>ROUND(SUMIF(Secondary!$K$6:$K$176,$C29,Secondary!$L$6:$L$176),0)</f>
        <v>0</v>
      </c>
      <c r="F29" s="25"/>
      <c r="G29" s="72"/>
      <c r="H29" s="28">
        <f t="shared" si="2"/>
        <v>0</v>
      </c>
      <c r="J29" s="90">
        <f>ROUND(SUMIF(Secondary!$K$6:$K$176,$C29,Secondary!R$6:R$176),0)</f>
        <v>0</v>
      </c>
      <c r="K29" s="75">
        <f>ROUND(SUMIF(Secondary!$K$6:$K$176,$C29,Secondary!S$6:S$176),0)</f>
        <v>0</v>
      </c>
      <c r="L29" s="75">
        <f>ROUND(SUMIF(Secondary!$K$6:$K$176,$C29,Secondary!T$6:T$176),0)</f>
        <v>0</v>
      </c>
    </row>
    <row r="30" spans="1:12">
      <c r="A30" s="34"/>
      <c r="B30" s="53"/>
      <c r="C30" s="61"/>
      <c r="D30" s="29"/>
      <c r="E30" s="26">
        <f>ROUND(SUMIF(Secondary!$K$6:$K$176,$C30,Secondary!$L$6:$L$176),0)</f>
        <v>0</v>
      </c>
      <c r="F30" s="25"/>
      <c r="G30" s="72"/>
      <c r="H30" s="28">
        <f t="shared" si="2"/>
        <v>0</v>
      </c>
      <c r="J30" s="90">
        <f>ROUND(SUMIF(Secondary!$K$6:$K$176,$C30,Secondary!R$6:R$176),0)</f>
        <v>0</v>
      </c>
      <c r="K30" s="75">
        <f>ROUND(SUMIF(Secondary!$K$6:$K$176,$C30,Secondary!S$6:S$176),0)</f>
        <v>0</v>
      </c>
      <c r="L30" s="75">
        <f>ROUND(SUMIF(Secondary!$K$6:$K$176,$C30,Secondary!T$6:T$176),0)</f>
        <v>0</v>
      </c>
    </row>
    <row r="31" spans="1:12">
      <c r="A31" s="34" t="s">
        <v>23</v>
      </c>
      <c r="B31" s="53" t="s">
        <v>30</v>
      </c>
      <c r="C31" s="62" t="s">
        <v>80</v>
      </c>
      <c r="D31" s="29" t="s">
        <v>18</v>
      </c>
      <c r="E31" s="26">
        <f>ROUND(SUMIF(Secondary!$K$6:$K$176,$C31,Secondary!$L$6:$L$176),0)</f>
        <v>18</v>
      </c>
      <c r="F31" s="25" t="s">
        <v>21</v>
      </c>
      <c r="G31" s="72"/>
      <c r="H31" s="28">
        <f t="shared" si="2"/>
        <v>0</v>
      </c>
      <c r="J31" s="90">
        <f>ROUND(SUMIF(Secondary!$K$6:$K$176,$C31,Secondary!R$6:R$176),0)</f>
        <v>0</v>
      </c>
      <c r="K31" s="75">
        <f>ROUND(SUMIF(Secondary!$K$6:$K$176,$C31,Secondary!S$6:S$176),0)</f>
        <v>18</v>
      </c>
      <c r="L31" s="75">
        <f>ROUND(SUMIF(Secondary!$K$6:$K$176,$C31,Secondary!T$6:T$176),0)</f>
        <v>0</v>
      </c>
    </row>
    <row r="32" spans="1:12">
      <c r="A32" s="34"/>
      <c r="B32" s="53"/>
      <c r="C32" s="61"/>
      <c r="D32" s="29"/>
      <c r="E32" s="26">
        <f>ROUND(SUMIF(Secondary!$K$6:$K$176,$C32,Secondary!$L$6:$L$176),0)</f>
        <v>0</v>
      </c>
      <c r="F32" s="25"/>
      <c r="G32" s="72"/>
      <c r="H32" s="28">
        <f t="shared" si="2"/>
        <v>0</v>
      </c>
      <c r="J32" s="90">
        <f>ROUND(SUMIF(Secondary!$K$6:$K$176,$C32,Secondary!R$6:R$176),0)</f>
        <v>0</v>
      </c>
      <c r="K32" s="75">
        <f>ROUND(SUMIF(Secondary!$K$6:$K$176,$C32,Secondary!S$6:S$176),0)</f>
        <v>0</v>
      </c>
      <c r="L32" s="75">
        <f>ROUND(SUMIF(Secondary!$K$6:$K$176,$C32,Secondary!T$6:T$176),0)</f>
        <v>0</v>
      </c>
    </row>
    <row r="33" spans="1:12">
      <c r="A33" s="34" t="s">
        <v>23</v>
      </c>
      <c r="B33" s="53">
        <v>2.2000000000000002</v>
      </c>
      <c r="C33" s="61"/>
      <c r="D33" s="63" t="s">
        <v>19</v>
      </c>
      <c r="E33" s="26">
        <f>ROUND(SUMIF(Secondary!$K$6:$K$176,$C33,Secondary!$L$6:$L$176),0)</f>
        <v>0</v>
      </c>
      <c r="F33" s="25"/>
      <c r="G33" s="72"/>
      <c r="H33" s="28">
        <f t="shared" si="2"/>
        <v>0</v>
      </c>
      <c r="J33" s="90">
        <f>ROUND(SUMIF(Secondary!$K$6:$K$176,$C33,Secondary!R$6:R$176),0)</f>
        <v>0</v>
      </c>
      <c r="K33" s="75">
        <f>ROUND(SUMIF(Secondary!$K$6:$K$176,$C33,Secondary!S$6:S$176),0)</f>
        <v>0</v>
      </c>
      <c r="L33" s="75">
        <f>ROUND(SUMIF(Secondary!$K$6:$K$176,$C33,Secondary!T$6:T$176),0)</f>
        <v>0</v>
      </c>
    </row>
    <row r="34" spans="1:12">
      <c r="A34" s="34"/>
      <c r="B34" s="53"/>
      <c r="C34" s="61"/>
      <c r="D34" s="29"/>
      <c r="E34" s="26">
        <f>ROUND(SUMIF(Secondary!$K$6:$K$176,$C34,Secondary!$L$6:$L$176),0)</f>
        <v>0</v>
      </c>
      <c r="F34" s="25"/>
      <c r="G34" s="72"/>
      <c r="H34" s="28">
        <f t="shared" si="2"/>
        <v>0</v>
      </c>
      <c r="J34" s="90">
        <f>ROUND(SUMIF(Secondary!$K$6:$K$176,$C34,Secondary!R$6:R$176),0)</f>
        <v>0</v>
      </c>
      <c r="K34" s="75">
        <f>ROUND(SUMIF(Secondary!$K$6:$K$176,$C34,Secondary!S$6:S$176),0)</f>
        <v>0</v>
      </c>
      <c r="L34" s="75">
        <f>ROUND(SUMIF(Secondary!$K$6:$K$176,$C34,Secondary!T$6:T$176),0)</f>
        <v>0</v>
      </c>
    </row>
    <row r="35" spans="1:12">
      <c r="A35" s="34" t="s">
        <v>23</v>
      </c>
      <c r="B35" s="53" t="s">
        <v>31</v>
      </c>
      <c r="C35" s="62" t="s">
        <v>83</v>
      </c>
      <c r="D35" s="43" t="s">
        <v>20</v>
      </c>
      <c r="E35" s="26">
        <f>ROUND(SUMIF(Secondary!$K$6:$K$176,$C35,Secondary!$L$6:$L$176),0)</f>
        <v>75</v>
      </c>
      <c r="F35" s="25" t="s">
        <v>22</v>
      </c>
      <c r="G35" s="72"/>
      <c r="H35" s="28">
        <f t="shared" si="2"/>
        <v>0</v>
      </c>
      <c r="J35" s="90">
        <f>ROUND(SUMIF(Secondary!$K$6:$K$176,$C35,Secondary!R$6:R$176),0)</f>
        <v>0</v>
      </c>
      <c r="K35" s="75">
        <f>ROUND(SUMIF(Secondary!$K$6:$K$176,$C35,Secondary!S$6:S$176),0)</f>
        <v>75</v>
      </c>
      <c r="L35" s="75">
        <f>ROUND(SUMIF(Secondary!$K$6:$K$176,$C35,Secondary!T$6:T$176),0)</f>
        <v>0</v>
      </c>
    </row>
    <row r="36" spans="1:12">
      <c r="A36" s="34"/>
      <c r="B36" s="53"/>
      <c r="C36" s="61"/>
      <c r="D36" s="29"/>
      <c r="E36" s="26">
        <f>ROUND(SUMIF(Secondary!$K$6:$K$176,$C36,Secondary!$L$6:$L$176),0)</f>
        <v>0</v>
      </c>
      <c r="F36" s="25"/>
      <c r="G36" s="72"/>
      <c r="H36" s="28">
        <f t="shared" si="2"/>
        <v>0</v>
      </c>
      <c r="J36" s="90">
        <f>ROUND(SUMIF(Secondary!$K$6:$K$176,$C36,Secondary!R$6:R$176),0)</f>
        <v>0</v>
      </c>
      <c r="K36" s="75">
        <f>ROUND(SUMIF(Secondary!$K$6:$K$176,$C36,Secondary!S$6:S$176),0)</f>
        <v>0</v>
      </c>
      <c r="L36" s="75">
        <f>ROUND(SUMIF(Secondary!$K$6:$K$176,$C36,Secondary!T$6:T$176),0)</f>
        <v>0</v>
      </c>
    </row>
    <row r="37" spans="1:12">
      <c r="A37" s="34" t="s">
        <v>23</v>
      </c>
      <c r="B37" s="53">
        <v>3</v>
      </c>
      <c r="C37" s="61"/>
      <c r="D37" s="63" t="s">
        <v>133</v>
      </c>
      <c r="E37" s="26">
        <f>ROUND(SUMIF(Secondary!$K$6:$K$176,$C37,Secondary!$L$6:$L$176),0)</f>
        <v>0</v>
      </c>
      <c r="F37" s="25"/>
      <c r="G37" s="72"/>
      <c r="H37" s="28">
        <f t="shared" si="2"/>
        <v>0</v>
      </c>
      <c r="J37" s="90">
        <f>ROUND(SUMIF(Secondary!$K$6:$K$176,$C37,Secondary!R$6:R$176),0)</f>
        <v>0</v>
      </c>
      <c r="K37" s="75">
        <f>ROUND(SUMIF(Secondary!$K$6:$K$176,$C37,Secondary!S$6:S$176),0)</f>
        <v>0</v>
      </c>
      <c r="L37" s="75">
        <f>ROUND(SUMIF(Secondary!$K$6:$K$176,$C37,Secondary!T$6:T$176),0)</f>
        <v>0</v>
      </c>
    </row>
    <row r="38" spans="1:12">
      <c r="A38" s="34"/>
      <c r="B38" s="53"/>
      <c r="C38" s="61"/>
      <c r="D38" s="29"/>
      <c r="E38" s="26">
        <f>ROUND(SUMIF(Secondary!$K$6:$K$176,$C38,Secondary!$L$6:$L$176),0)</f>
        <v>0</v>
      </c>
      <c r="F38" s="25"/>
      <c r="G38" s="72"/>
      <c r="H38" s="28">
        <f t="shared" si="2"/>
        <v>0</v>
      </c>
      <c r="J38" s="90">
        <f>ROUND(SUMIF(Secondary!$K$6:$K$176,$C38,Secondary!R$6:R$176),0)</f>
        <v>0</v>
      </c>
      <c r="K38" s="75">
        <f>ROUND(SUMIF(Secondary!$K$6:$K$176,$C38,Secondary!S$6:S$176),0)</f>
        <v>0</v>
      </c>
      <c r="L38" s="75">
        <f>ROUND(SUMIF(Secondary!$K$6:$K$176,$C38,Secondary!T$6:T$176),0)</f>
        <v>0</v>
      </c>
    </row>
    <row r="39" spans="1:12">
      <c r="A39" s="34" t="s">
        <v>23</v>
      </c>
      <c r="B39" s="53">
        <v>3.1</v>
      </c>
      <c r="C39" s="61"/>
      <c r="D39" s="63" t="s">
        <v>17</v>
      </c>
      <c r="E39" s="26">
        <f>ROUND(SUMIF(Secondary!$K$6:$K$176,$C39,Secondary!$L$6:$L$176),0)</f>
        <v>0</v>
      </c>
      <c r="F39" s="25"/>
      <c r="G39" s="72"/>
      <c r="H39" s="28">
        <f t="shared" si="2"/>
        <v>0</v>
      </c>
      <c r="J39" s="90">
        <f>ROUND(SUMIF(Secondary!$K$6:$K$176,$C39,Secondary!R$6:R$176),0)</f>
        <v>0</v>
      </c>
      <c r="K39" s="75">
        <f>ROUND(SUMIF(Secondary!$K$6:$K$176,$C39,Secondary!S$6:S$176),0)</f>
        <v>0</v>
      </c>
      <c r="L39" s="75">
        <f>ROUND(SUMIF(Secondary!$K$6:$K$176,$C39,Secondary!T$6:T$176),0)</f>
        <v>0</v>
      </c>
    </row>
    <row r="40" spans="1:12">
      <c r="A40" s="34"/>
      <c r="B40" s="53"/>
      <c r="C40" s="61"/>
      <c r="D40" s="29"/>
      <c r="E40" s="26">
        <f>ROUND(SUMIF(Secondary!$K$6:$K$176,$C40,Secondary!$L$6:$L$176),0)</f>
        <v>0</v>
      </c>
      <c r="F40" s="25"/>
      <c r="G40" s="72"/>
      <c r="H40" s="28">
        <f t="shared" si="2"/>
        <v>0</v>
      </c>
      <c r="J40" s="90">
        <f>ROUND(SUMIF(Secondary!$K$6:$K$176,$C40,Secondary!R$6:R$176),0)</f>
        <v>0</v>
      </c>
      <c r="K40" s="75">
        <f>ROUND(SUMIF(Secondary!$K$6:$K$176,$C40,Secondary!S$6:S$176),0)</f>
        <v>0</v>
      </c>
      <c r="L40" s="75">
        <f>ROUND(SUMIF(Secondary!$K$6:$K$176,$C40,Secondary!T$6:T$176),0)</f>
        <v>0</v>
      </c>
    </row>
    <row r="41" spans="1:12">
      <c r="A41" s="34" t="s">
        <v>23</v>
      </c>
      <c r="B41" s="82" t="s">
        <v>284</v>
      </c>
      <c r="C41" s="62" t="s">
        <v>85</v>
      </c>
      <c r="D41" s="81" t="s">
        <v>134</v>
      </c>
      <c r="E41" s="26">
        <f>ROUND(SUMIF(Secondary!$K$6:$K$176,$C41,Secondary!$L$6:$L$176),0)</f>
        <v>28</v>
      </c>
      <c r="F41" s="25" t="s">
        <v>21</v>
      </c>
      <c r="G41" s="72"/>
      <c r="H41" s="28">
        <f t="shared" si="2"/>
        <v>0</v>
      </c>
      <c r="J41" s="90">
        <f>ROUND(SUMIF(Secondary!$K$6:$K$176,$C41,Secondary!R$6:R$176),0)</f>
        <v>0</v>
      </c>
      <c r="K41" s="75">
        <f>ROUND(SUMIF(Secondary!$K$6:$K$176,$C41,Secondary!S$6:S$176),0)</f>
        <v>0</v>
      </c>
      <c r="L41" s="75">
        <f>ROUND(SUMIF(Secondary!$K$6:$K$176,$C41,Secondary!T$6:T$176),0)</f>
        <v>28</v>
      </c>
    </row>
    <row r="42" spans="1:12">
      <c r="A42" s="34"/>
      <c r="B42" s="53"/>
      <c r="C42" s="61"/>
      <c r="D42" s="29"/>
      <c r="E42" s="26">
        <f>ROUND(SUMIF(Secondary!$K$6:$K$176,$C42,Secondary!$L$6:$L$176),0)</f>
        <v>0</v>
      </c>
      <c r="F42" s="25"/>
      <c r="G42" s="72"/>
      <c r="H42" s="28">
        <f t="shared" si="2"/>
        <v>0</v>
      </c>
      <c r="J42" s="90">
        <f>ROUND(SUMIF(Secondary!$K$6:$K$176,$C42,Secondary!R$6:R$176),0)</f>
        <v>0</v>
      </c>
      <c r="K42" s="75">
        <f>ROUND(SUMIF(Secondary!$K$6:$K$176,$C42,Secondary!S$6:S$176),0)</f>
        <v>0</v>
      </c>
      <c r="L42" s="75">
        <f>ROUND(SUMIF(Secondary!$K$6:$K$176,$C42,Secondary!T$6:T$176),0)</f>
        <v>0</v>
      </c>
    </row>
    <row r="43" spans="1:12">
      <c r="A43" s="34" t="s">
        <v>23</v>
      </c>
      <c r="B43" s="53">
        <v>3.2</v>
      </c>
      <c r="C43" s="61"/>
      <c r="D43" s="63" t="s">
        <v>19</v>
      </c>
      <c r="E43" s="26">
        <f>ROUND(SUMIF(Secondary!$K$6:$K$176,$C43,Secondary!$L$6:$L$176),0)</f>
        <v>0</v>
      </c>
      <c r="F43" s="25"/>
      <c r="G43" s="72"/>
      <c r="H43" s="28">
        <f t="shared" si="2"/>
        <v>0</v>
      </c>
      <c r="J43" s="90">
        <f>ROUND(SUMIF(Secondary!$K$6:$K$176,$C43,Secondary!R$6:R$176),0)</f>
        <v>0</v>
      </c>
      <c r="K43" s="75">
        <f>ROUND(SUMIF(Secondary!$K$6:$K$176,$C43,Secondary!S$6:S$176),0)</f>
        <v>0</v>
      </c>
      <c r="L43" s="75">
        <f>ROUND(SUMIF(Secondary!$K$6:$K$176,$C43,Secondary!T$6:T$176),0)</f>
        <v>0</v>
      </c>
    </row>
    <row r="44" spans="1:12">
      <c r="A44" s="34"/>
      <c r="B44" s="53"/>
      <c r="C44" s="61"/>
      <c r="D44" s="29"/>
      <c r="E44" s="26">
        <f>ROUND(SUMIF(Secondary!$K$6:$K$176,$C44,Secondary!$L$6:$L$176),0)</f>
        <v>0</v>
      </c>
      <c r="F44" s="25"/>
      <c r="G44" s="72"/>
      <c r="H44" s="28">
        <f t="shared" si="2"/>
        <v>0</v>
      </c>
      <c r="J44" s="90">
        <f>ROUND(SUMIF(Secondary!$K$6:$K$176,$C44,Secondary!R$6:R$176),0)</f>
        <v>0</v>
      </c>
      <c r="K44" s="75">
        <f>ROUND(SUMIF(Secondary!$K$6:$K$176,$C44,Secondary!S$6:S$176),0)</f>
        <v>0</v>
      </c>
      <c r="L44" s="75">
        <f>ROUND(SUMIF(Secondary!$K$6:$K$176,$C44,Secondary!T$6:T$176),0)</f>
        <v>0</v>
      </c>
    </row>
    <row r="45" spans="1:12">
      <c r="A45" s="34" t="s">
        <v>23</v>
      </c>
      <c r="B45" s="82" t="s">
        <v>285</v>
      </c>
      <c r="C45" s="62" t="s">
        <v>87</v>
      </c>
      <c r="D45" s="43" t="s">
        <v>135</v>
      </c>
      <c r="E45" s="26">
        <f>ROUND(SUMIF(Secondary!$K$6:$K$176,$C45,Secondary!$L$6:$L$176),0)</f>
        <v>179</v>
      </c>
      <c r="F45" s="25" t="s">
        <v>22</v>
      </c>
      <c r="G45" s="72"/>
      <c r="H45" s="28">
        <f t="shared" si="2"/>
        <v>0</v>
      </c>
      <c r="J45" s="90">
        <f>ROUND(SUMIF(Secondary!$K$6:$K$176,$C45,Secondary!R$6:R$176),0)</f>
        <v>0</v>
      </c>
      <c r="K45" s="75">
        <f>ROUND(SUMIF(Secondary!$K$6:$K$176,$C45,Secondary!S$6:S$176),0)</f>
        <v>0</v>
      </c>
      <c r="L45" s="75">
        <f>ROUND(SUMIF(Secondary!$K$6:$K$176,$C45,Secondary!T$6:T$176),0)</f>
        <v>179</v>
      </c>
    </row>
    <row r="46" spans="1:12">
      <c r="A46" s="34"/>
      <c r="B46" s="53"/>
      <c r="C46" s="61"/>
      <c r="D46" s="29"/>
      <c r="E46" s="26">
        <f>ROUND(SUMIF(Secondary!$K$6:$K$176,$C46,Secondary!$L$6:$L$176),0)</f>
        <v>0</v>
      </c>
      <c r="F46" s="25"/>
      <c r="G46" s="72"/>
      <c r="H46" s="28">
        <f t="shared" si="2"/>
        <v>0</v>
      </c>
      <c r="J46" s="90">
        <f>ROUND(SUMIF(Secondary!$K$6:$K$176,$C46,Secondary!R$6:R$176),0)</f>
        <v>0</v>
      </c>
      <c r="K46" s="75">
        <f>ROUND(SUMIF(Secondary!$K$6:$K$176,$C46,Secondary!S$6:S$176),0)</f>
        <v>0</v>
      </c>
      <c r="L46" s="75">
        <f>ROUND(SUMIF(Secondary!$K$6:$K$176,$C46,Secondary!T$6:T$176),0)</f>
        <v>0</v>
      </c>
    </row>
    <row r="47" spans="1:12" ht="25.5">
      <c r="A47" s="34" t="s">
        <v>23</v>
      </c>
      <c r="B47" s="82" t="s">
        <v>286</v>
      </c>
      <c r="C47" s="62" t="s">
        <v>89</v>
      </c>
      <c r="D47" s="43" t="s">
        <v>136</v>
      </c>
      <c r="E47" s="26">
        <f>ROUND(SUMIF(Secondary!$K$6:$K$176,$C47,Secondary!$L$6:$L$176),0)</f>
        <v>12</v>
      </c>
      <c r="F47" s="25" t="s">
        <v>22</v>
      </c>
      <c r="G47" s="72"/>
      <c r="H47" s="28">
        <f t="shared" si="2"/>
        <v>0</v>
      </c>
      <c r="J47" s="90">
        <f>ROUND(SUMIF(Secondary!$K$6:$K$176,$C47,Secondary!R$6:R$176),0)</f>
        <v>0</v>
      </c>
      <c r="K47" s="75">
        <f>ROUND(SUMIF(Secondary!$K$6:$K$176,$C47,Secondary!S$6:S$176),0)</f>
        <v>0</v>
      </c>
      <c r="L47" s="75">
        <f>ROUND(SUMIF(Secondary!$K$6:$K$176,$C47,Secondary!T$6:T$176),0)</f>
        <v>12</v>
      </c>
    </row>
    <row r="48" spans="1:12">
      <c r="A48" s="34"/>
      <c r="B48" s="53"/>
      <c r="C48" s="61"/>
      <c r="D48" s="29"/>
      <c r="E48" s="26"/>
      <c r="F48" s="25"/>
      <c r="G48" s="72"/>
      <c r="H48" s="28"/>
      <c r="J48" s="90"/>
      <c r="K48" s="75"/>
      <c r="L48" s="75"/>
    </row>
    <row r="49" spans="1:12">
      <c r="A49" s="34" t="s">
        <v>23</v>
      </c>
      <c r="B49" s="53">
        <v>4</v>
      </c>
      <c r="C49" s="61"/>
      <c r="D49" s="63" t="s">
        <v>129</v>
      </c>
      <c r="E49" s="26">
        <f>ROUND(SUMIF(Secondary!$K$6:$K$176,$C49,Secondary!$L$6:$L$176),0)</f>
        <v>0</v>
      </c>
      <c r="F49" s="25"/>
      <c r="G49" s="72"/>
      <c r="H49" s="28">
        <f>+$E49*SUM(G49)</f>
        <v>0</v>
      </c>
      <c r="J49" s="90">
        <f>ROUND(SUMIF(Secondary!$K$6:$K$176,$C49,Secondary!R$6:R$176),0)</f>
        <v>0</v>
      </c>
      <c r="K49" s="75">
        <f>ROUND(SUMIF(Secondary!$K$6:$K$176,$C49,Secondary!S$6:S$176),0)</f>
        <v>0</v>
      </c>
      <c r="L49" s="75">
        <f>ROUND(SUMIF(Secondary!$K$6:$K$176,$C49,Secondary!T$6:T$176),0)</f>
        <v>0</v>
      </c>
    </row>
    <row r="50" spans="1:12">
      <c r="A50" s="34"/>
      <c r="B50" s="53"/>
      <c r="C50" s="61"/>
      <c r="D50" s="29"/>
      <c r="E50" s="26">
        <f>ROUND(SUMIF(Secondary!$K$6:$K$176,$C50,Secondary!$L$6:$L$176),0)</f>
        <v>0</v>
      </c>
      <c r="F50" s="25"/>
      <c r="G50" s="72"/>
      <c r="H50" s="28">
        <f>+$E50*SUM(G50)</f>
        <v>0</v>
      </c>
      <c r="J50" s="90">
        <f>ROUND(SUMIF(Secondary!$K$6:$K$176,$C50,Secondary!R$6:R$176),0)</f>
        <v>0</v>
      </c>
      <c r="K50" s="75">
        <f>ROUND(SUMIF(Secondary!$K$6:$K$176,$C50,Secondary!S$6:S$176),0)</f>
        <v>0</v>
      </c>
      <c r="L50" s="75">
        <f>ROUND(SUMIF(Secondary!$K$6:$K$176,$C50,Secondary!T$6:T$176),0)</f>
        <v>0</v>
      </c>
    </row>
    <row r="51" spans="1:12">
      <c r="A51" s="34" t="s">
        <v>23</v>
      </c>
      <c r="B51" s="53">
        <v>4.0999999999999996</v>
      </c>
      <c r="C51" s="61"/>
      <c r="D51" s="63" t="s">
        <v>17</v>
      </c>
      <c r="E51" s="26">
        <f>ROUND(SUMIF(Secondary!$K$6:$K$176,$C51,Secondary!$L$6:$L$176),0)</f>
        <v>0</v>
      </c>
      <c r="F51" s="25"/>
      <c r="G51" s="72"/>
      <c r="H51" s="28">
        <f>+$E51*SUM(G51)</f>
        <v>0</v>
      </c>
      <c r="J51" s="90">
        <f>ROUND(SUMIF(Secondary!$K$6:$K$176,$C51,Secondary!R$6:R$176),0)</f>
        <v>0</v>
      </c>
      <c r="K51" s="75">
        <f>ROUND(SUMIF(Secondary!$K$6:$K$176,$C51,Secondary!S$6:S$176),0)</f>
        <v>0</v>
      </c>
      <c r="L51" s="75">
        <f>ROUND(SUMIF(Secondary!$K$6:$K$176,$C51,Secondary!T$6:T$176),0)</f>
        <v>0</v>
      </c>
    </row>
    <row r="52" spans="1:12">
      <c r="A52" s="34"/>
      <c r="B52" s="53"/>
      <c r="C52" s="61"/>
      <c r="D52" s="29"/>
      <c r="E52" s="26">
        <f>ROUND(SUMIF(Secondary!$K$6:$K$176,$C52,Secondary!$L$6:$L$176),0)</f>
        <v>0</v>
      </c>
      <c r="F52" s="25"/>
      <c r="G52" s="72"/>
      <c r="H52" s="28">
        <f>+$E52*SUM(G52)</f>
        <v>0</v>
      </c>
      <c r="J52" s="90">
        <f>ROUND(SUMIF(Secondary!$K$6:$K$176,$C52,Secondary!R$6:R$176),0)</f>
        <v>0</v>
      </c>
      <c r="K52" s="75">
        <f>ROUND(SUMIF(Secondary!$K$6:$K$176,$C52,Secondary!S$6:S$176),0)</f>
        <v>0</v>
      </c>
      <c r="L52" s="75">
        <f>ROUND(SUMIF(Secondary!$K$6:$K$176,$C52,Secondary!T$6:T$176),0)</f>
        <v>0</v>
      </c>
    </row>
    <row r="53" spans="1:12">
      <c r="A53" s="34" t="s">
        <v>23</v>
      </c>
      <c r="B53" s="82" t="s">
        <v>287</v>
      </c>
      <c r="C53" s="62" t="s">
        <v>62</v>
      </c>
      <c r="D53" s="81" t="s">
        <v>137</v>
      </c>
      <c r="E53" s="26">
        <f>ROUND(SUMIF(Secondary!$K$6:$K$176,$C53,Secondary!$L$6:$L$176),0)</f>
        <v>6</v>
      </c>
      <c r="F53" s="25" t="s">
        <v>21</v>
      </c>
      <c r="G53" s="72"/>
      <c r="H53" s="28">
        <f>+$E53*SUM(G53)</f>
        <v>0</v>
      </c>
      <c r="J53" s="90">
        <f>ROUND(SUMIF(Secondary!$K$6:$K$176,$C53,Secondary!R$6:R$176),0)</f>
        <v>0</v>
      </c>
      <c r="K53" s="75">
        <f>ROUND(SUMIF(Secondary!$K$6:$K$176,$C53,Secondary!S$6:S$176),0)</f>
        <v>0</v>
      </c>
      <c r="L53" s="75">
        <f>ROUND(SUMIF(Secondary!$K$6:$K$176,$C53,Secondary!T$6:T$176),0)</f>
        <v>7</v>
      </c>
    </row>
    <row r="54" spans="1:12">
      <c r="A54" s="34"/>
      <c r="B54" s="53"/>
      <c r="C54" s="61"/>
      <c r="D54" s="29"/>
      <c r="E54" s="26"/>
      <c r="F54" s="25"/>
      <c r="G54" s="72"/>
      <c r="H54" s="28"/>
      <c r="J54" s="90"/>
      <c r="K54" s="75"/>
      <c r="L54" s="75"/>
    </row>
    <row r="55" spans="1:12">
      <c r="A55" s="34" t="s">
        <v>23</v>
      </c>
      <c r="B55" s="82" t="s">
        <v>288</v>
      </c>
      <c r="C55" s="62" t="s">
        <v>61</v>
      </c>
      <c r="D55" s="81" t="s">
        <v>138</v>
      </c>
      <c r="E55" s="26">
        <f>ROUND(SUMIF(Secondary!$K$6:$K$176,$C55,Secondary!$L$6:$L$176),0)</f>
        <v>30</v>
      </c>
      <c r="F55" s="25" t="s">
        <v>21</v>
      </c>
      <c r="G55" s="72"/>
      <c r="H55" s="28">
        <f>+$E55*SUM(G55)</f>
        <v>0</v>
      </c>
      <c r="J55" s="90">
        <f>ROUND(SUMIF(Secondary!$K$6:$K$176,$C55,Secondary!R$6:R$176),0)</f>
        <v>0</v>
      </c>
      <c r="K55" s="75">
        <f>ROUND(SUMIF(Secondary!$K$6:$K$176,$C55,Secondary!S$6:S$176),0)</f>
        <v>0</v>
      </c>
      <c r="L55" s="75">
        <f>ROUND(SUMIF(Secondary!$K$6:$K$176,$C55,Secondary!T$6:T$176),0)</f>
        <v>30</v>
      </c>
    </row>
    <row r="56" spans="1:12">
      <c r="A56" s="34"/>
      <c r="B56" s="53"/>
      <c r="C56" s="61"/>
      <c r="D56" s="29"/>
      <c r="E56" s="26"/>
      <c r="F56" s="25"/>
      <c r="G56" s="72"/>
      <c r="H56" s="28"/>
      <c r="J56" s="90"/>
      <c r="K56" s="75"/>
      <c r="L56" s="75"/>
    </row>
    <row r="57" spans="1:12">
      <c r="A57" s="34" t="s">
        <v>23</v>
      </c>
      <c r="B57" s="53">
        <v>4.2</v>
      </c>
      <c r="C57" s="61"/>
      <c r="D57" s="63" t="s">
        <v>19</v>
      </c>
      <c r="E57" s="26">
        <f>ROUND(SUMIF(Secondary!$K$6:$K$176,$C57,Secondary!$L$6:$L$176),0)</f>
        <v>0</v>
      </c>
      <c r="F57" s="25"/>
      <c r="G57" s="72"/>
      <c r="H57" s="28">
        <f t="shared" ref="H57:H66" si="3">+$E57*SUM(G57)</f>
        <v>0</v>
      </c>
      <c r="J57" s="90">
        <f>ROUND(SUMIF(Secondary!$K$6:$K$176,$C57,Secondary!R$6:R$176),0)</f>
        <v>0</v>
      </c>
      <c r="K57" s="75">
        <f>ROUND(SUMIF(Secondary!$K$6:$K$176,$C57,Secondary!S$6:S$176),0)</f>
        <v>0</v>
      </c>
      <c r="L57" s="75">
        <f>ROUND(SUMIF(Secondary!$K$6:$K$176,$C57,Secondary!T$6:T$176),0)</f>
        <v>0</v>
      </c>
    </row>
    <row r="58" spans="1:12">
      <c r="A58" s="34"/>
      <c r="B58" s="53"/>
      <c r="C58" s="61"/>
      <c r="D58" s="29"/>
      <c r="E58" s="26">
        <f>ROUND(SUMIF(Secondary!$K$6:$K$176,$C58,Secondary!$L$6:$L$176),0)</f>
        <v>0</v>
      </c>
      <c r="F58" s="25"/>
      <c r="G58" s="72"/>
      <c r="H58" s="28">
        <f t="shared" si="3"/>
        <v>0</v>
      </c>
      <c r="J58" s="90">
        <f>ROUND(SUMIF(Secondary!$K$6:$K$176,$C58,Secondary!R$6:R$176),0)</f>
        <v>0</v>
      </c>
      <c r="K58" s="75">
        <f>ROUND(SUMIF(Secondary!$K$6:$K$176,$C58,Secondary!S$6:S$176),0)</f>
        <v>0</v>
      </c>
      <c r="L58" s="75">
        <f>ROUND(SUMIF(Secondary!$K$6:$K$176,$C58,Secondary!T$6:T$176),0)</f>
        <v>0</v>
      </c>
    </row>
    <row r="59" spans="1:12" ht="25.5">
      <c r="A59" s="34" t="s">
        <v>23</v>
      </c>
      <c r="B59" s="82" t="s">
        <v>289</v>
      </c>
      <c r="C59" s="62" t="s">
        <v>91</v>
      </c>
      <c r="D59" s="43" t="s">
        <v>139</v>
      </c>
      <c r="E59" s="26">
        <f>ROUND(SUMIF(Secondary!$K$6:$K$176,$C59,Secondary!$L$6:$L$176),0)</f>
        <v>204</v>
      </c>
      <c r="F59" s="25" t="s">
        <v>22</v>
      </c>
      <c r="G59" s="72"/>
      <c r="H59" s="28">
        <f t="shared" si="3"/>
        <v>0</v>
      </c>
      <c r="J59" s="90">
        <f>ROUND(SUMIF(Secondary!$K$6:$K$176,$C59,Secondary!R$6:R$176),0)</f>
        <v>0</v>
      </c>
      <c r="K59" s="75">
        <f>ROUND(SUMIF(Secondary!$K$6:$K$176,$C59,Secondary!S$6:S$176),0)</f>
        <v>-3</v>
      </c>
      <c r="L59" s="75">
        <f>ROUND(SUMIF(Secondary!$K$6:$K$176,$C59,Secondary!T$6:T$176),0)</f>
        <v>207</v>
      </c>
    </row>
    <row r="60" spans="1:12">
      <c r="A60" s="34"/>
      <c r="B60" s="53"/>
      <c r="C60" s="61"/>
      <c r="D60" s="29"/>
      <c r="E60" s="26">
        <f>ROUND(SUMIF(Secondary!$K$6:$K$176,$C60,Secondary!$L$6:$L$176),0)</f>
        <v>0</v>
      </c>
      <c r="F60" s="25"/>
      <c r="G60" s="72"/>
      <c r="H60" s="28">
        <f t="shared" si="3"/>
        <v>0</v>
      </c>
      <c r="J60" s="90">
        <f>ROUND(SUMIF(Secondary!$K$6:$K$176,$C60,Secondary!R$6:R$176),0)</f>
        <v>0</v>
      </c>
      <c r="K60" s="75">
        <f>ROUND(SUMIF(Secondary!$K$6:$K$176,$C60,Secondary!S$6:S$176),0)</f>
        <v>0</v>
      </c>
      <c r="L60" s="75">
        <f>ROUND(SUMIF(Secondary!$K$6:$K$176,$C60,Secondary!T$6:T$176),0)</f>
        <v>0</v>
      </c>
    </row>
    <row r="61" spans="1:12">
      <c r="A61" s="34" t="s">
        <v>23</v>
      </c>
      <c r="B61" s="53">
        <v>5</v>
      </c>
      <c r="C61" s="61"/>
      <c r="D61" s="63" t="s">
        <v>118</v>
      </c>
      <c r="E61" s="26">
        <f>ROUND(SUMIF(Secondary!$K$6:$K$176,$C61,Secondary!$L$6:$L$176),0)</f>
        <v>0</v>
      </c>
      <c r="F61" s="25"/>
      <c r="G61" s="72"/>
      <c r="H61" s="28">
        <f t="shared" si="3"/>
        <v>0</v>
      </c>
      <c r="J61" s="90">
        <f>ROUND(SUMIF(Secondary!$K$6:$K$176,$C61,Secondary!R$6:R$176),0)</f>
        <v>0</v>
      </c>
      <c r="K61" s="75">
        <f>ROUND(SUMIF(Secondary!$K$6:$K$176,$C61,Secondary!S$6:S$176),0)</f>
        <v>0</v>
      </c>
      <c r="L61" s="75">
        <f>ROUND(SUMIF(Secondary!$K$6:$K$176,$C61,Secondary!T$6:T$176),0)</f>
        <v>0</v>
      </c>
    </row>
    <row r="62" spans="1:12">
      <c r="A62" s="34"/>
      <c r="B62" s="53"/>
      <c r="C62" s="61"/>
      <c r="D62" s="29"/>
      <c r="E62" s="26">
        <f>ROUND(SUMIF(Secondary!$K$6:$K$176,$C62,Secondary!$L$6:$L$176),0)</f>
        <v>0</v>
      </c>
      <c r="F62" s="25"/>
      <c r="G62" s="72"/>
      <c r="H62" s="28">
        <f t="shared" si="3"/>
        <v>0</v>
      </c>
      <c r="J62" s="90">
        <f>ROUND(SUMIF(Secondary!$K$6:$K$176,$C62,Secondary!R$6:R$176),0)</f>
        <v>0</v>
      </c>
      <c r="K62" s="75">
        <f>ROUND(SUMIF(Secondary!$K$6:$K$176,$C62,Secondary!S$6:S$176),0)</f>
        <v>0</v>
      </c>
      <c r="L62" s="75">
        <f>ROUND(SUMIF(Secondary!$K$6:$K$176,$C62,Secondary!T$6:T$176),0)</f>
        <v>0</v>
      </c>
    </row>
    <row r="63" spans="1:12">
      <c r="A63" s="34" t="s">
        <v>23</v>
      </c>
      <c r="B63" s="53">
        <v>5.0999999999999996</v>
      </c>
      <c r="C63" s="61"/>
      <c r="D63" s="63" t="s">
        <v>119</v>
      </c>
      <c r="E63" s="26">
        <f>ROUND(SUMIF(Secondary!$K$6:$K$176,$C63,Secondary!$L$6:$L$176),0)</f>
        <v>0</v>
      </c>
      <c r="F63" s="25"/>
      <c r="G63" s="72"/>
      <c r="H63" s="28">
        <f t="shared" si="3"/>
        <v>0</v>
      </c>
      <c r="J63" s="90">
        <f>ROUND(SUMIF(Secondary!$K$6:$K$176,$C63,Secondary!R$6:R$176),0)</f>
        <v>0</v>
      </c>
      <c r="K63" s="75">
        <f>ROUND(SUMIF(Secondary!$K$6:$K$176,$C63,Secondary!S$6:S$176),0)</f>
        <v>0</v>
      </c>
      <c r="L63" s="75">
        <f>ROUND(SUMIF(Secondary!$K$6:$K$176,$C63,Secondary!T$6:T$176),0)</f>
        <v>0</v>
      </c>
    </row>
    <row r="64" spans="1:12">
      <c r="A64" s="34"/>
      <c r="B64" s="53"/>
      <c r="C64" s="61"/>
      <c r="D64" s="29"/>
      <c r="E64" s="26">
        <f>ROUND(SUMIF(Secondary!$K$6:$K$176,$C64,Secondary!$L$6:$L$176),0)</f>
        <v>0</v>
      </c>
      <c r="F64" s="25"/>
      <c r="G64" s="72"/>
      <c r="H64" s="28">
        <f t="shared" si="3"/>
        <v>0</v>
      </c>
      <c r="J64" s="90">
        <f>ROUND(SUMIF(Secondary!$K$6:$K$176,$C64,Secondary!R$6:R$176),0)</f>
        <v>0</v>
      </c>
      <c r="K64" s="75">
        <f>ROUND(SUMIF(Secondary!$K$6:$K$176,$C64,Secondary!S$6:S$176),0)</f>
        <v>0</v>
      </c>
      <c r="L64" s="75">
        <f>ROUND(SUMIF(Secondary!$K$6:$K$176,$C64,Secondary!T$6:T$176),0)</f>
        <v>0</v>
      </c>
    </row>
    <row r="65" spans="1:12">
      <c r="A65" s="34" t="s">
        <v>23</v>
      </c>
      <c r="B65" s="82" t="s">
        <v>290</v>
      </c>
      <c r="C65" s="62" t="s">
        <v>95</v>
      </c>
      <c r="D65" s="81" t="s">
        <v>120</v>
      </c>
      <c r="E65" s="26">
        <f>ROUND(SUMIF(Secondary!$K$6:$K$176,$C65,Secondary!$L$6:$L$176),0)</f>
        <v>15</v>
      </c>
      <c r="F65" s="25" t="s">
        <v>21</v>
      </c>
      <c r="G65" s="72"/>
      <c r="H65" s="28">
        <f t="shared" si="3"/>
        <v>0</v>
      </c>
      <c r="J65" s="90">
        <f>ROUND(SUMIF(Secondary!$K$6:$K$176,$C65,Secondary!R$6:R$176),0)</f>
        <v>0</v>
      </c>
      <c r="K65" s="75">
        <f>ROUND(SUMIF(Secondary!$K$6:$K$176,$C65,Secondary!S$6:S$176),0)</f>
        <v>15</v>
      </c>
      <c r="L65" s="75">
        <f>ROUND(SUMIF(Secondary!$K$6:$K$176,$C65,Secondary!T$6:T$176),0)</f>
        <v>0</v>
      </c>
    </row>
    <row r="66" spans="1:12">
      <c r="A66" s="34"/>
      <c r="B66" s="53"/>
      <c r="C66" s="61"/>
      <c r="D66" s="29"/>
      <c r="E66" s="26">
        <f>ROUND(SUMIF(Secondary!$K$6:$K$176,$C66,Secondary!$L$6:$L$176),0)</f>
        <v>0</v>
      </c>
      <c r="F66" s="25"/>
      <c r="G66" s="72"/>
      <c r="H66" s="28">
        <f t="shared" si="3"/>
        <v>0</v>
      </c>
      <c r="J66" s="90">
        <f>ROUND(SUMIF(Secondary!$K$6:$K$176,$C66,Secondary!R$6:R$176),0)</f>
        <v>0</v>
      </c>
      <c r="K66" s="75">
        <f>ROUND(SUMIF(Secondary!$K$6:$K$176,$C66,Secondary!S$6:S$176),0)</f>
        <v>0</v>
      </c>
      <c r="L66" s="75">
        <f>ROUND(SUMIF(Secondary!$K$6:$K$176,$C66,Secondary!T$6:T$176),0)</f>
        <v>0</v>
      </c>
    </row>
    <row r="67" spans="1:12">
      <c r="A67" s="34" t="s">
        <v>23</v>
      </c>
      <c r="B67" s="53">
        <v>5.2</v>
      </c>
      <c r="C67" s="61"/>
      <c r="D67" s="63" t="s">
        <v>19</v>
      </c>
      <c r="E67" s="26">
        <f>ROUND(SUMIF(Secondary!$K$6:$K$176,$C67,Secondary!$L$6:$L$176),0)</f>
        <v>0</v>
      </c>
      <c r="F67" s="25"/>
      <c r="G67" s="72"/>
      <c r="H67" s="28">
        <f t="shared" ref="H67:H72" si="4">+$E67*SUM(G67)</f>
        <v>0</v>
      </c>
      <c r="J67" s="90">
        <f>ROUND(SUMIF(Secondary!$K$6:$K$176,$C67,Secondary!R$6:R$176),0)</f>
        <v>0</v>
      </c>
      <c r="K67" s="75">
        <f>ROUND(SUMIF(Secondary!$K$6:$K$176,$C67,Secondary!S$6:S$176),0)</f>
        <v>0</v>
      </c>
      <c r="L67" s="75">
        <f>ROUND(SUMIF(Secondary!$K$6:$K$176,$C67,Secondary!T$6:T$176),0)</f>
        <v>0</v>
      </c>
    </row>
    <row r="68" spans="1:12">
      <c r="A68" s="34"/>
      <c r="B68" s="53"/>
      <c r="C68" s="61"/>
      <c r="D68" s="29"/>
      <c r="E68" s="26">
        <f>ROUND(SUMIF(Secondary!$K$6:$K$176,$C68,Secondary!$L$6:$L$176),0)</f>
        <v>0</v>
      </c>
      <c r="F68" s="25"/>
      <c r="G68" s="72"/>
      <c r="H68" s="28">
        <f t="shared" si="4"/>
        <v>0</v>
      </c>
      <c r="J68" s="90">
        <f>ROUND(SUMIF(Secondary!$K$6:$K$176,$C68,Secondary!R$6:R$176),0)</f>
        <v>0</v>
      </c>
      <c r="K68" s="75">
        <f>ROUND(SUMIF(Secondary!$K$6:$K$176,$C68,Secondary!S$6:S$176),0)</f>
        <v>0</v>
      </c>
      <c r="L68" s="75">
        <f>ROUND(SUMIF(Secondary!$K$6:$K$176,$C68,Secondary!T$6:T$176),0)</f>
        <v>0</v>
      </c>
    </row>
    <row r="69" spans="1:12">
      <c r="A69" s="34" t="s">
        <v>23</v>
      </c>
      <c r="B69" s="82" t="s">
        <v>292</v>
      </c>
      <c r="C69" s="62" t="s">
        <v>67</v>
      </c>
      <c r="D69" s="43" t="s">
        <v>114</v>
      </c>
      <c r="E69" s="26">
        <f>ROUND(SUMIF(Secondary!$K$6:$K$176,$C69,Secondary!$L$6:$L$176),0)</f>
        <v>234</v>
      </c>
      <c r="F69" s="25" t="s">
        <v>22</v>
      </c>
      <c r="G69" s="72"/>
      <c r="H69" s="28">
        <f t="shared" si="4"/>
        <v>0</v>
      </c>
      <c r="J69" s="90">
        <f>ROUND(SUMIF(Secondary!$K$6:$K$176,$C69,Secondary!R$6:R$176),0)</f>
        <v>0</v>
      </c>
      <c r="K69" s="75">
        <f>ROUND(SUMIF(Secondary!$K$6:$K$176,$C69,Secondary!S$6:S$176),0)</f>
        <v>234</v>
      </c>
      <c r="L69" s="75">
        <f>ROUND(SUMIF(Secondary!$K$6:$K$176,$C69,Secondary!T$6:T$176),0)</f>
        <v>0</v>
      </c>
    </row>
    <row r="70" spans="1:12">
      <c r="A70" s="34"/>
      <c r="B70" s="53"/>
      <c r="C70" s="61"/>
      <c r="D70" s="29"/>
      <c r="E70" s="26">
        <f>ROUND(SUMIF(Secondary!$K$6:$K$176,$C70,Secondary!$L$6:$L$176),0)</f>
        <v>0</v>
      </c>
      <c r="F70" s="25"/>
      <c r="G70" s="72"/>
      <c r="H70" s="28">
        <f t="shared" si="4"/>
        <v>0</v>
      </c>
      <c r="J70" s="90">
        <f>ROUND(SUMIF(Secondary!$K$6:$K$176,$C70,Secondary!R$6:R$176),0)</f>
        <v>0</v>
      </c>
      <c r="K70" s="75">
        <f>ROUND(SUMIF(Secondary!$K$6:$K$176,$C70,Secondary!S$6:S$176),0)</f>
        <v>0</v>
      </c>
      <c r="L70" s="75">
        <f>ROUND(SUMIF(Secondary!$K$6:$K$176,$C70,Secondary!T$6:T$176),0)</f>
        <v>0</v>
      </c>
    </row>
    <row r="71" spans="1:12">
      <c r="A71" s="34" t="s">
        <v>23</v>
      </c>
      <c r="B71" s="82" t="s">
        <v>291</v>
      </c>
      <c r="C71" s="62" t="s">
        <v>69</v>
      </c>
      <c r="D71" s="43" t="s">
        <v>121</v>
      </c>
      <c r="E71" s="26">
        <f>ROUND(SUMIF(Secondary!$K$6:$K$176,$C71,Secondary!$L$6:$L$176),0)</f>
        <v>21</v>
      </c>
      <c r="F71" s="80" t="s">
        <v>58</v>
      </c>
      <c r="G71" s="72"/>
      <c r="H71" s="28">
        <f t="shared" si="4"/>
        <v>0</v>
      </c>
      <c r="J71" s="90">
        <f>ROUND(SUMIF(Secondary!$K$6:$K$176,$C71,Secondary!R$6:R$176),0)</f>
        <v>0</v>
      </c>
      <c r="K71" s="75">
        <f>ROUND(SUMIF(Secondary!$K$6:$K$176,$C71,Secondary!S$6:S$176),0)</f>
        <v>21</v>
      </c>
      <c r="L71" s="75">
        <f>ROUND(SUMIF(Secondary!$K$6:$K$176,$C71,Secondary!T$6:T$176),0)</f>
        <v>0</v>
      </c>
    </row>
    <row r="72" spans="1:12">
      <c r="A72" s="34"/>
      <c r="B72" s="53"/>
      <c r="C72" s="61"/>
      <c r="D72" s="29"/>
      <c r="E72" s="26">
        <f>ROUND(SUMIF(Secondary!$K$6:$K$176,$C72,Secondary!$L$6:$L$176),0)</f>
        <v>0</v>
      </c>
      <c r="F72" s="25"/>
      <c r="G72" s="72"/>
      <c r="H72" s="28">
        <f t="shared" si="4"/>
        <v>0</v>
      </c>
      <c r="J72" s="90">
        <f>ROUND(SUMIF(Secondary!$K$6:$K$176,$C72,Secondary!R$6:R$176),0)</f>
        <v>0</v>
      </c>
      <c r="K72" s="75">
        <f>ROUND(SUMIF(Secondary!$K$6:$K$176,$C72,Secondary!S$6:S$176),0)</f>
        <v>0</v>
      </c>
      <c r="L72" s="75">
        <f>ROUND(SUMIF(Secondary!$K$6:$K$176,$C72,Secondary!T$6:T$176),0)</f>
        <v>0</v>
      </c>
    </row>
    <row r="73" spans="1:12" ht="25.5">
      <c r="A73" s="34" t="s">
        <v>23</v>
      </c>
      <c r="B73" s="82" t="s">
        <v>293</v>
      </c>
      <c r="C73" s="62" t="s">
        <v>122</v>
      </c>
      <c r="D73" s="43" t="s">
        <v>123</v>
      </c>
      <c r="E73" s="26">
        <f>ROUND(SUMIF(Secondary!$K$6:$K$176,$C73,Secondary!$L$6:$L$176),0)</f>
        <v>1</v>
      </c>
      <c r="F73" s="80" t="s">
        <v>110</v>
      </c>
      <c r="G73" s="72"/>
      <c r="H73" s="28">
        <f t="shared" ref="H73:H82" si="5">+$E73*SUM(G73)</f>
        <v>0</v>
      </c>
      <c r="J73" s="90">
        <f>ROUND(SUMIF(Secondary!$K$6:$K$176,$C73,Secondary!R$6:R$176),0)</f>
        <v>0</v>
      </c>
      <c r="K73" s="75">
        <f>ROUND(SUMIF(Secondary!$K$6:$K$176,$C73,Secondary!S$6:S$176),0)</f>
        <v>1</v>
      </c>
      <c r="L73" s="75">
        <f>ROUND(SUMIF(Secondary!$K$6:$K$176,$C73,Secondary!T$6:T$176),0)</f>
        <v>0</v>
      </c>
    </row>
    <row r="74" spans="1:12">
      <c r="A74" s="34"/>
      <c r="B74" s="53"/>
      <c r="C74" s="61"/>
      <c r="D74" s="29"/>
      <c r="E74" s="26">
        <f>ROUND(SUMIF(Secondary!$K$6:$K$176,$C74,Secondary!$L$6:$L$176),0)</f>
        <v>0</v>
      </c>
      <c r="F74" s="25"/>
      <c r="G74" s="72"/>
      <c r="H74" s="28">
        <f t="shared" si="5"/>
        <v>0</v>
      </c>
      <c r="J74" s="90">
        <f>ROUND(SUMIF(Secondary!$K$6:$K$176,$C74,Secondary!R$6:R$176),0)</f>
        <v>0</v>
      </c>
      <c r="K74" s="75">
        <f>ROUND(SUMIF(Secondary!$K$6:$K$176,$C74,Secondary!S$6:S$176),0)</f>
        <v>0</v>
      </c>
      <c r="L74" s="75">
        <f>ROUND(SUMIF(Secondary!$K$6:$K$176,$C74,Secondary!T$6:T$176),0)</f>
        <v>0</v>
      </c>
    </row>
    <row r="75" spans="1:12">
      <c r="A75" s="34" t="s">
        <v>23</v>
      </c>
      <c r="B75" s="53">
        <v>6</v>
      </c>
      <c r="C75" s="61"/>
      <c r="D75" s="63" t="s">
        <v>124</v>
      </c>
      <c r="E75" s="26">
        <f>ROUND(SUMIF(Secondary!$K$6:$K$176,$C75,Secondary!$L$6:$L$176),0)</f>
        <v>0</v>
      </c>
      <c r="F75" s="25"/>
      <c r="G75" s="72"/>
      <c r="H75" s="28">
        <f t="shared" si="5"/>
        <v>0</v>
      </c>
      <c r="J75" s="90">
        <f>ROUND(SUMIF(Secondary!$K$6:$K$176,$C75,Secondary!R$6:R$176),0)</f>
        <v>0</v>
      </c>
      <c r="K75" s="75">
        <f>ROUND(SUMIF(Secondary!$K$6:$K$176,$C75,Secondary!S$6:S$176),0)</f>
        <v>0</v>
      </c>
      <c r="L75" s="75">
        <f>ROUND(SUMIF(Secondary!$K$6:$K$176,$C75,Secondary!T$6:T$176),0)</f>
        <v>0</v>
      </c>
    </row>
    <row r="76" spans="1:12">
      <c r="A76" s="34"/>
      <c r="B76" s="53"/>
      <c r="C76" s="61"/>
      <c r="D76" s="29"/>
      <c r="E76" s="26">
        <f>ROUND(SUMIF(Secondary!$K$6:$K$176,$C76,Secondary!$L$6:$L$176),0)</f>
        <v>0</v>
      </c>
      <c r="F76" s="25"/>
      <c r="G76" s="72"/>
      <c r="H76" s="28">
        <f t="shared" si="5"/>
        <v>0</v>
      </c>
      <c r="J76" s="90">
        <f>ROUND(SUMIF(Secondary!$K$6:$K$176,$C76,Secondary!R$6:R$176),0)</f>
        <v>0</v>
      </c>
      <c r="K76" s="75">
        <f>ROUND(SUMIF(Secondary!$K$6:$K$176,$C76,Secondary!S$6:S$176),0)</f>
        <v>0</v>
      </c>
      <c r="L76" s="75">
        <f>ROUND(SUMIF(Secondary!$K$6:$K$176,$C76,Secondary!T$6:T$176),0)</f>
        <v>0</v>
      </c>
    </row>
    <row r="77" spans="1:12">
      <c r="A77" s="34" t="s">
        <v>23</v>
      </c>
      <c r="B77" s="53">
        <v>6.1</v>
      </c>
      <c r="C77" s="61"/>
      <c r="D77" s="63" t="s">
        <v>125</v>
      </c>
      <c r="E77" s="26">
        <f>ROUND(SUMIF(Secondary!$K$6:$K$176,$C77,Secondary!$L$6:$L$176),0)</f>
        <v>0</v>
      </c>
      <c r="F77" s="25"/>
      <c r="G77" s="72"/>
      <c r="H77" s="28">
        <f t="shared" si="5"/>
        <v>0</v>
      </c>
      <c r="J77" s="90">
        <f>ROUND(SUMIF(Secondary!$K$6:$K$176,$C77,Secondary!R$6:R$176),0)</f>
        <v>0</v>
      </c>
      <c r="K77" s="75">
        <f>ROUND(SUMIF(Secondary!$K$6:$K$176,$C77,Secondary!S$6:S$176),0)</f>
        <v>0</v>
      </c>
      <c r="L77" s="75">
        <f>ROUND(SUMIF(Secondary!$K$6:$K$176,$C77,Secondary!T$6:T$176),0)</f>
        <v>0</v>
      </c>
    </row>
    <row r="78" spans="1:12">
      <c r="A78" s="34"/>
      <c r="B78" s="53"/>
      <c r="C78" s="61"/>
      <c r="D78" s="29"/>
      <c r="E78" s="26">
        <f>ROUND(SUMIF(Secondary!$K$6:$K$176,$C78,Secondary!$L$6:$L$176),0)</f>
        <v>0</v>
      </c>
      <c r="F78" s="25"/>
      <c r="G78" s="72"/>
      <c r="H78" s="28">
        <f t="shared" si="5"/>
        <v>0</v>
      </c>
      <c r="J78" s="90">
        <f>ROUND(SUMIF(Secondary!$K$6:$K$176,$C78,Secondary!R$6:R$176),0)</f>
        <v>0</v>
      </c>
      <c r="K78" s="75">
        <f>ROUND(SUMIF(Secondary!$K$6:$K$176,$C78,Secondary!S$6:S$176),0)</f>
        <v>0</v>
      </c>
      <c r="L78" s="75">
        <f>ROUND(SUMIF(Secondary!$K$6:$K$176,$C78,Secondary!T$6:T$176),0)</f>
        <v>0</v>
      </c>
    </row>
    <row r="79" spans="1:12">
      <c r="A79" s="34" t="s">
        <v>23</v>
      </c>
      <c r="B79" s="82" t="s">
        <v>294</v>
      </c>
      <c r="C79" s="62" t="s">
        <v>65</v>
      </c>
      <c r="D79" s="43" t="s">
        <v>126</v>
      </c>
      <c r="E79" s="26">
        <f>ROUND(SUMIF(Secondary!$K$6:$K$176,$C79,Secondary!$L$6:$L$176),0)</f>
        <v>12</v>
      </c>
      <c r="F79" s="25" t="s">
        <v>22</v>
      </c>
      <c r="G79" s="72"/>
      <c r="H79" s="28">
        <f t="shared" si="5"/>
        <v>0</v>
      </c>
      <c r="J79" s="90">
        <f>ROUND(SUMIF(Secondary!$K$6:$K$176,$C79,Secondary!R$6:R$176),0)</f>
        <v>0</v>
      </c>
      <c r="K79" s="75">
        <f>ROUND(SUMIF(Secondary!$K$6:$K$176,$C79,Secondary!S$6:S$176),0)</f>
        <v>12</v>
      </c>
      <c r="L79" s="75">
        <f>ROUND(SUMIF(Secondary!$K$6:$K$176,$C79,Secondary!T$6:T$176),0)</f>
        <v>0</v>
      </c>
    </row>
    <row r="80" spans="1:12">
      <c r="A80" s="34"/>
      <c r="B80" s="53"/>
      <c r="D80" s="43"/>
      <c r="E80" s="26"/>
      <c r="F80" s="25"/>
      <c r="G80" s="72"/>
      <c r="H80" s="28"/>
      <c r="J80" s="90"/>
      <c r="K80" s="75"/>
      <c r="L80" s="75"/>
    </row>
    <row r="81" spans="1:12">
      <c r="A81" s="34" t="s">
        <v>23</v>
      </c>
      <c r="B81" s="53">
        <v>6.2</v>
      </c>
      <c r="C81" s="61"/>
      <c r="D81" s="63" t="s">
        <v>127</v>
      </c>
      <c r="E81" s="26">
        <f>ROUND(SUMIF(Secondary!$K$6:$K$176,$C81,Secondary!$L$6:$L$176),0)</f>
        <v>0</v>
      </c>
      <c r="F81" s="25"/>
      <c r="G81" s="72"/>
      <c r="H81" s="28">
        <f>+$E81*SUM(G81)</f>
        <v>0</v>
      </c>
      <c r="J81" s="90">
        <f>ROUND(SUMIF(Secondary!$K$6:$K$176,$C81,Secondary!R$6:R$176),0)</f>
        <v>0</v>
      </c>
      <c r="K81" s="75">
        <f>ROUND(SUMIF(Secondary!$K$6:$K$176,$C81,Secondary!S$6:S$176),0)</f>
        <v>0</v>
      </c>
      <c r="L81" s="75">
        <f>ROUND(SUMIF(Secondary!$K$6:$K$176,$C81,Secondary!T$6:T$176),0)</f>
        <v>0</v>
      </c>
    </row>
    <row r="82" spans="1:12">
      <c r="A82" s="34"/>
      <c r="B82" s="53"/>
      <c r="C82" s="61"/>
      <c r="D82" s="29"/>
      <c r="E82" s="26">
        <f>ROUND(SUMIF(Secondary!$K$6:$K$176,$C82,Secondary!$L$6:$L$176),0)</f>
        <v>0</v>
      </c>
      <c r="F82" s="25"/>
      <c r="G82" s="72"/>
      <c r="H82" s="28">
        <f t="shared" si="5"/>
        <v>0</v>
      </c>
      <c r="J82" s="90">
        <f>ROUND(SUMIF(Secondary!$K$6:$K$176,$C82,Secondary!R$6:R$176),0)</f>
        <v>0</v>
      </c>
      <c r="K82" s="75">
        <f>ROUND(SUMIF(Secondary!$K$6:$K$176,$C82,Secondary!S$6:S$176),0)</f>
        <v>0</v>
      </c>
      <c r="L82" s="75">
        <f>ROUND(SUMIF(Secondary!$K$6:$K$176,$C82,Secondary!T$6:T$176),0)</f>
        <v>0</v>
      </c>
    </row>
    <row r="83" spans="1:12">
      <c r="A83" s="34" t="s">
        <v>23</v>
      </c>
      <c r="B83" s="82" t="s">
        <v>295</v>
      </c>
      <c r="C83" s="62" t="s">
        <v>71</v>
      </c>
      <c r="D83" s="43" t="s">
        <v>128</v>
      </c>
      <c r="E83" s="26">
        <f>ROUND(SUMIF(Secondary!$K$6:$K$176,$C83,Secondary!$L$6:$L$176),0)</f>
        <v>2</v>
      </c>
      <c r="F83" s="80" t="s">
        <v>58</v>
      </c>
      <c r="G83" s="72"/>
      <c r="H83" s="28">
        <f>+$E83*SUM(G83)</f>
        <v>0</v>
      </c>
      <c r="J83" s="90">
        <f>ROUND(SUMIF(Secondary!$K$6:$K$176,$C83,Secondary!R$6:R$176),0)</f>
        <v>0</v>
      </c>
      <c r="K83" s="75">
        <f>ROUND(SUMIF(Secondary!$K$6:$K$176,$C83,Secondary!S$6:S$176),0)</f>
        <v>2</v>
      </c>
      <c r="L83" s="75">
        <f>ROUND(SUMIF(Secondary!$K$6:$K$176,$C83,Secondary!T$6:T$176),0)</f>
        <v>0</v>
      </c>
    </row>
    <row r="84" spans="1:12">
      <c r="A84" s="34"/>
      <c r="B84" s="53"/>
      <c r="D84" s="43"/>
      <c r="E84" s="26"/>
      <c r="F84" s="25"/>
      <c r="G84" s="72"/>
      <c r="H84" s="28"/>
      <c r="J84" s="90"/>
      <c r="K84" s="75"/>
      <c r="L84" s="75"/>
    </row>
    <row r="85" spans="1:12">
      <c r="A85" s="34" t="s">
        <v>23</v>
      </c>
      <c r="B85" s="82">
        <v>7</v>
      </c>
      <c r="C85" s="61"/>
      <c r="D85" s="63" t="s">
        <v>130</v>
      </c>
      <c r="E85" s="26">
        <f>ROUND(SUMIF(Secondary!$K$6:$K$176,$C85,Secondary!$L$6:$L$176),0)</f>
        <v>0</v>
      </c>
      <c r="F85" s="25"/>
      <c r="G85" s="72"/>
      <c r="H85" s="28">
        <f t="shared" ref="H85:H97" si="6">+$E85*SUM(G85)</f>
        <v>0</v>
      </c>
      <c r="J85" s="90">
        <f>ROUND(SUMIF(Secondary!$K$6:$K$176,$C85,Secondary!R$6:R$176),0)</f>
        <v>0</v>
      </c>
      <c r="K85" s="75">
        <f>ROUND(SUMIF(Secondary!$K$6:$K$176,$C85,Secondary!S$6:S$176),0)</f>
        <v>0</v>
      </c>
      <c r="L85" s="75">
        <f>ROUND(SUMIF(Secondary!$K$6:$K$176,$C85,Secondary!T$6:T$176),0)</f>
        <v>0</v>
      </c>
    </row>
    <row r="86" spans="1:12">
      <c r="A86" s="34"/>
      <c r="B86" s="53"/>
      <c r="C86" s="61"/>
      <c r="D86" s="29"/>
      <c r="E86" s="26">
        <f>ROUND(SUMIF(Secondary!$K$6:$K$176,$C86,Secondary!$L$6:$L$176),0)</f>
        <v>0</v>
      </c>
      <c r="F86" s="25"/>
      <c r="G86" s="72"/>
      <c r="H86" s="28">
        <f t="shared" si="6"/>
        <v>0</v>
      </c>
      <c r="J86" s="90">
        <f>ROUND(SUMIF(Secondary!$K$6:$K$176,$C86,Secondary!R$6:R$176),0)</f>
        <v>0</v>
      </c>
      <c r="K86" s="75">
        <f>ROUND(SUMIF(Secondary!$K$6:$K$176,$C86,Secondary!S$6:S$176),0)</f>
        <v>0</v>
      </c>
      <c r="L86" s="75">
        <f>ROUND(SUMIF(Secondary!$K$6:$K$176,$C86,Secondary!T$6:T$176),0)</f>
        <v>0</v>
      </c>
    </row>
    <row r="87" spans="1:12">
      <c r="A87" s="34" t="s">
        <v>23</v>
      </c>
      <c r="B87" s="53">
        <v>7.1</v>
      </c>
      <c r="C87" s="61"/>
      <c r="D87" s="63" t="s">
        <v>296</v>
      </c>
      <c r="E87" s="26">
        <f>ROUND(SUMIF(Secondary!$K$6:$K$176,$C87,Secondary!$L$6:$L$176),0)</f>
        <v>0</v>
      </c>
      <c r="F87" s="25"/>
      <c r="G87" s="72"/>
      <c r="H87" s="28">
        <f>+$E87*SUM(G87)</f>
        <v>0</v>
      </c>
      <c r="J87" s="90">
        <f>ROUND(SUMIF(Secondary!$K$6:$K$176,$C87,Secondary!R$6:R$176),0)</f>
        <v>0</v>
      </c>
      <c r="K87" s="75">
        <f>ROUND(SUMIF(Secondary!$K$6:$K$176,$C87,Secondary!S$6:S$176),0)</f>
        <v>0</v>
      </c>
      <c r="L87" s="75">
        <f>ROUND(SUMIF(Secondary!$K$6:$K$176,$C87,Secondary!T$6:T$176),0)</f>
        <v>0</v>
      </c>
    </row>
    <row r="88" spans="1:12">
      <c r="A88" s="34"/>
      <c r="B88" s="53"/>
      <c r="C88" s="3"/>
      <c r="D88" s="63"/>
      <c r="E88" s="26"/>
      <c r="F88" s="25"/>
      <c r="G88" s="72"/>
      <c r="H88" s="28"/>
      <c r="J88" s="90"/>
      <c r="K88" s="75"/>
      <c r="L88" s="75"/>
    </row>
    <row r="89" spans="1:12">
      <c r="A89" s="34" t="s">
        <v>23</v>
      </c>
      <c r="B89" s="82" t="s">
        <v>297</v>
      </c>
      <c r="C89" s="62" t="s">
        <v>304</v>
      </c>
      <c r="D89" s="43" t="s">
        <v>109</v>
      </c>
      <c r="E89" s="26">
        <f>ROUND(SUMIF(Secondary!$K$6:$K$176,$C89,Secondary!$L$6:$L$176),0)</f>
        <v>1</v>
      </c>
      <c r="F89" s="80" t="s">
        <v>110</v>
      </c>
      <c r="G89" s="72"/>
      <c r="H89" s="28">
        <f t="shared" si="6"/>
        <v>0</v>
      </c>
      <c r="J89" s="90">
        <f>ROUND(SUMIF(Secondary!$K$6:$K$176,$C89,Secondary!R$6:R$176),0)</f>
        <v>0</v>
      </c>
      <c r="K89" s="75">
        <f>ROUND(SUMIF(Secondary!$K$6:$K$176,$C89,Secondary!S$6:S$176),0)</f>
        <v>1</v>
      </c>
      <c r="L89" s="75">
        <f>ROUND(SUMIF(Secondary!$K$6:$K$176,$C89,Secondary!T$6:T$176),0)</f>
        <v>0</v>
      </c>
    </row>
    <row r="90" spans="1:12">
      <c r="A90" s="34"/>
      <c r="B90" s="53"/>
      <c r="C90" s="61"/>
      <c r="D90" s="29"/>
      <c r="E90" s="26">
        <f>ROUND(SUMIF(Secondary!$K$6:$K$176,$C90,Secondary!$L$6:$L$176),0)</f>
        <v>0</v>
      </c>
      <c r="F90" s="25"/>
      <c r="G90" s="72"/>
      <c r="H90" s="28">
        <f t="shared" si="6"/>
        <v>0</v>
      </c>
      <c r="J90" s="90">
        <f>ROUND(SUMIF(Secondary!$K$6:$K$176,$C90,Secondary!R$6:R$176),0)</f>
        <v>0</v>
      </c>
      <c r="K90" s="75">
        <f>ROUND(SUMIF(Secondary!$K$6:$K$176,$C90,Secondary!S$6:S$176),0)</f>
        <v>0</v>
      </c>
      <c r="L90" s="75">
        <f>ROUND(SUMIF(Secondary!$K$6:$K$176,$C90,Secondary!T$6:T$176),0)</f>
        <v>0</v>
      </c>
    </row>
    <row r="91" spans="1:12">
      <c r="A91" s="34" t="s">
        <v>23</v>
      </c>
      <c r="B91" s="82" t="s">
        <v>298</v>
      </c>
      <c r="C91" s="62" t="s">
        <v>305</v>
      </c>
      <c r="D91" s="43" t="s">
        <v>325</v>
      </c>
      <c r="E91" s="26">
        <f>ROUND(SUMIF(Secondary!$K$6:$K$176,$C91,Secondary!$L$6:$L$176),0)</f>
        <v>2</v>
      </c>
      <c r="F91" s="80" t="s">
        <v>110</v>
      </c>
      <c r="G91" s="72"/>
      <c r="H91" s="28">
        <f t="shared" si="6"/>
        <v>0</v>
      </c>
      <c r="J91" s="90">
        <f>ROUND(SUMIF(Secondary!$K$6:$K$176,$C91,Secondary!R$6:R$176),0)</f>
        <v>0</v>
      </c>
      <c r="K91" s="75">
        <f>ROUND(SUMIF(Secondary!$K$6:$K$176,$C91,Secondary!S$6:S$176),0)</f>
        <v>2</v>
      </c>
      <c r="L91" s="75">
        <f>ROUND(SUMIF(Secondary!$K$6:$K$176,$C91,Secondary!T$6:T$176),0)</f>
        <v>0</v>
      </c>
    </row>
    <row r="92" spans="1:12">
      <c r="A92" s="34"/>
      <c r="B92" s="53"/>
      <c r="C92" s="61"/>
      <c r="D92" s="29"/>
      <c r="E92" s="26">
        <f>ROUND(SUMIF(Secondary!$K$6:$K$176,$C92,Secondary!$L$6:$L$176),0)</f>
        <v>0</v>
      </c>
      <c r="F92" s="25"/>
      <c r="G92" s="72"/>
      <c r="H92" s="28">
        <f t="shared" si="6"/>
        <v>0</v>
      </c>
      <c r="J92" s="90">
        <f>ROUND(SUMIF(Secondary!$K$6:$K$176,$C92,Secondary!R$6:R$176),0)</f>
        <v>0</v>
      </c>
      <c r="K92" s="75">
        <f>ROUND(SUMIF(Secondary!$K$6:$K$176,$C92,Secondary!S$6:S$176),0)</f>
        <v>0</v>
      </c>
      <c r="L92" s="75">
        <f>ROUND(SUMIF(Secondary!$K$6:$K$176,$C92,Secondary!T$6:T$176),0)</f>
        <v>0</v>
      </c>
    </row>
    <row r="93" spans="1:12">
      <c r="A93" s="34" t="s">
        <v>23</v>
      </c>
      <c r="B93" s="53">
        <v>8</v>
      </c>
      <c r="C93" s="61"/>
      <c r="D93" s="63" t="s">
        <v>131</v>
      </c>
      <c r="E93" s="26">
        <f>ROUND(SUMIF(Secondary!$K$6:$K$176,$C93,Secondary!$L$6:$L$176),0)</f>
        <v>0</v>
      </c>
      <c r="F93" s="25"/>
      <c r="G93" s="72"/>
      <c r="H93" s="28">
        <f t="shared" si="6"/>
        <v>0</v>
      </c>
      <c r="J93" s="90">
        <f>ROUND(SUMIF(Secondary!$K$6:$K$176,$C93,Secondary!R$6:R$176),0)</f>
        <v>0</v>
      </c>
      <c r="K93" s="75">
        <f>ROUND(SUMIF(Secondary!$K$6:$K$176,$C93,Secondary!S$6:S$176),0)</f>
        <v>0</v>
      </c>
      <c r="L93" s="75">
        <f>ROUND(SUMIF(Secondary!$K$6:$K$176,$C93,Secondary!T$6:T$176),0)</f>
        <v>0</v>
      </c>
    </row>
    <row r="94" spans="1:12">
      <c r="A94" s="34"/>
      <c r="B94" s="53"/>
      <c r="C94" s="61"/>
      <c r="D94" s="29"/>
      <c r="E94" s="26">
        <f>ROUND(SUMIF(Secondary!$K$6:$K$176,$C94,Secondary!$L$6:$L$176),0)</f>
        <v>0</v>
      </c>
      <c r="F94" s="25"/>
      <c r="G94" s="72"/>
      <c r="H94" s="28">
        <f t="shared" si="6"/>
        <v>0</v>
      </c>
      <c r="J94" s="90">
        <f>ROUND(SUMIF(Secondary!$K$6:$K$176,$C94,Secondary!R$6:R$176),0)</f>
        <v>0</v>
      </c>
      <c r="K94" s="75">
        <f>ROUND(SUMIF(Secondary!$K$6:$K$176,$C94,Secondary!S$6:S$176),0)</f>
        <v>0</v>
      </c>
      <c r="L94" s="75">
        <f>ROUND(SUMIF(Secondary!$K$6:$K$176,$C94,Secondary!T$6:T$176),0)</f>
        <v>0</v>
      </c>
    </row>
    <row r="95" spans="1:12">
      <c r="A95" s="34" t="s">
        <v>23</v>
      </c>
      <c r="B95" s="53">
        <v>8.1</v>
      </c>
      <c r="C95" s="61"/>
      <c r="D95" s="63" t="s">
        <v>299</v>
      </c>
      <c r="E95" s="26">
        <f>ROUND(SUMIF(Secondary!$K$6:$K$176,$C95,Secondary!$L$6:$L$176),0)</f>
        <v>0</v>
      </c>
      <c r="F95" s="25"/>
      <c r="G95" s="72"/>
      <c r="H95" s="28">
        <f>+$E95*SUM(G95)</f>
        <v>0</v>
      </c>
      <c r="J95" s="90">
        <f>ROUND(SUMIF(Secondary!$K$6:$K$176,$C95,Secondary!R$6:R$176),0)</f>
        <v>0</v>
      </c>
      <c r="K95" s="75">
        <f>ROUND(SUMIF(Secondary!$K$6:$K$176,$C95,Secondary!S$6:S$176),0)</f>
        <v>0</v>
      </c>
      <c r="L95" s="75">
        <f>ROUND(SUMIF(Secondary!$K$6:$K$176,$C95,Secondary!T$6:T$176),0)</f>
        <v>0</v>
      </c>
    </row>
    <row r="96" spans="1:12">
      <c r="A96" s="34"/>
      <c r="B96" s="53"/>
      <c r="C96" s="3"/>
      <c r="D96" s="63"/>
      <c r="E96" s="26">
        <f>ROUND(SUMIF(Secondary!$K$6:$K$176,$C96,Secondary!$L$6:$L$176),0)</f>
        <v>0</v>
      </c>
      <c r="F96" s="25"/>
      <c r="G96" s="72"/>
      <c r="H96" s="28"/>
      <c r="J96" s="90"/>
      <c r="K96" s="75"/>
      <c r="L96" s="75"/>
    </row>
    <row r="97" spans="1:12">
      <c r="A97" s="34" t="s">
        <v>23</v>
      </c>
      <c r="B97" s="82" t="s">
        <v>300</v>
      </c>
      <c r="C97" s="62" t="s">
        <v>226</v>
      </c>
      <c r="D97" s="43" t="s">
        <v>276</v>
      </c>
      <c r="E97" s="26">
        <f>ROUND(SUMIF(Secondary!$K$6:$K$176,$C97,Secondary!$L$6:$L$176),0)</f>
        <v>5</v>
      </c>
      <c r="F97" s="80" t="s">
        <v>110</v>
      </c>
      <c r="G97" s="72"/>
      <c r="H97" s="28">
        <f t="shared" si="6"/>
        <v>0</v>
      </c>
      <c r="J97" s="90">
        <f>ROUND(SUMIF(Secondary!$K$6:$K$176,$C97,Secondary!R$6:R$176),0)</f>
        <v>0</v>
      </c>
      <c r="K97" s="75">
        <f>ROUND(SUMIF(Secondary!$K$6:$K$176,$C97,Secondary!S$6:S$176),0)</f>
        <v>5</v>
      </c>
      <c r="L97" s="75">
        <f>ROUND(SUMIF(Secondary!$K$6:$K$176,$C97,Secondary!T$6:T$176),0)</f>
        <v>0</v>
      </c>
    </row>
    <row r="98" spans="1:12">
      <c r="A98" s="34"/>
      <c r="B98" s="53"/>
      <c r="D98" s="43"/>
      <c r="E98" s="26">
        <f>ROUND(SUMIF(Secondary!$K$6:$K$176,$C98,Secondary!$L$6:$L$176),0)</f>
        <v>0</v>
      </c>
      <c r="F98" s="80"/>
      <c r="G98" s="72"/>
      <c r="H98" s="28"/>
      <c r="J98" s="90"/>
      <c r="K98" s="75"/>
      <c r="L98" s="75"/>
    </row>
    <row r="99" spans="1:12">
      <c r="A99" s="34" t="s">
        <v>23</v>
      </c>
      <c r="B99" s="82" t="s">
        <v>301</v>
      </c>
      <c r="C99" s="62" t="s">
        <v>227</v>
      </c>
      <c r="D99" s="43" t="s">
        <v>275</v>
      </c>
      <c r="E99" s="26">
        <f>ROUND(SUMIF(Secondary!$K$6:$K$176,$C99,Secondary!$L$6:$L$176),0)</f>
        <v>1</v>
      </c>
      <c r="F99" s="80" t="s">
        <v>110</v>
      </c>
      <c r="G99" s="72"/>
      <c r="H99" s="28">
        <f t="shared" ref="H99:H103" si="7">+$E99*SUM(G99)</f>
        <v>0</v>
      </c>
      <c r="J99" s="90">
        <f>ROUND(SUMIF(Secondary!$K$6:$K$176,$C99,Secondary!R$6:R$176),0)</f>
        <v>0</v>
      </c>
      <c r="K99" s="75">
        <f>ROUND(SUMIF(Secondary!$K$6:$K$176,$C99,Secondary!S$6:S$176),0)</f>
        <v>1</v>
      </c>
      <c r="L99" s="75">
        <f>ROUND(SUMIF(Secondary!$K$6:$K$176,$C99,Secondary!T$6:T$176),0)</f>
        <v>0</v>
      </c>
    </row>
    <row r="100" spans="1:12">
      <c r="A100" s="34"/>
      <c r="B100" s="53"/>
      <c r="D100" s="43"/>
      <c r="E100" s="26">
        <f>ROUND(SUMIF(Secondary!$K$6:$K$176,$C100,Secondary!$L$6:$L$176),0)</f>
        <v>0</v>
      </c>
      <c r="F100" s="80"/>
      <c r="G100" s="72"/>
      <c r="H100" s="28"/>
      <c r="J100" s="90"/>
      <c r="K100" s="75"/>
      <c r="L100" s="75"/>
    </row>
    <row r="101" spans="1:12">
      <c r="A101" s="34" t="s">
        <v>23</v>
      </c>
      <c r="B101" s="82" t="s">
        <v>302</v>
      </c>
      <c r="C101" s="62" t="s">
        <v>224</v>
      </c>
      <c r="D101" s="43" t="s">
        <v>277</v>
      </c>
      <c r="E101" s="26">
        <f>ROUND(SUMIF(Secondary!$K$6:$K$176,$C101,Secondary!$L$6:$L$176),0)</f>
        <v>1</v>
      </c>
      <c r="F101" s="80" t="s">
        <v>110</v>
      </c>
      <c r="G101" s="72"/>
      <c r="H101" s="28">
        <f t="shared" si="7"/>
        <v>0</v>
      </c>
      <c r="J101" s="90">
        <f>ROUND(SUMIF(Secondary!$K$6:$K$176,$C101,Secondary!R$6:R$176),0)</f>
        <v>0</v>
      </c>
      <c r="K101" s="75">
        <f>ROUND(SUMIF(Secondary!$K$6:$K$176,$C101,Secondary!S$6:S$176),0)</f>
        <v>1</v>
      </c>
      <c r="L101" s="75">
        <f>ROUND(SUMIF(Secondary!$K$6:$K$176,$C101,Secondary!T$6:T$176),0)</f>
        <v>0</v>
      </c>
    </row>
    <row r="102" spans="1:12">
      <c r="A102" s="34"/>
      <c r="B102" s="53"/>
      <c r="D102" s="43"/>
      <c r="E102" s="26">
        <f>ROUND(SUMIF(Secondary!$K$6:$K$176,$C102,Secondary!$L$6:$L$176),0)</f>
        <v>0</v>
      </c>
      <c r="F102" s="80"/>
      <c r="G102" s="72"/>
      <c r="H102" s="28"/>
      <c r="J102" s="90"/>
      <c r="K102" s="75"/>
      <c r="L102" s="75"/>
    </row>
    <row r="103" spans="1:12">
      <c r="A103" s="34" t="s">
        <v>23</v>
      </c>
      <c r="B103" s="82" t="s">
        <v>303</v>
      </c>
      <c r="C103" s="62" t="s">
        <v>225</v>
      </c>
      <c r="D103" s="43" t="s">
        <v>278</v>
      </c>
      <c r="E103" s="26">
        <f>ROUND(SUMIF(Secondary!$K$6:$K$176,$C103,Secondary!$L$6:$L$176),0)</f>
        <v>1</v>
      </c>
      <c r="F103" s="80" t="s">
        <v>110</v>
      </c>
      <c r="G103" s="72"/>
      <c r="H103" s="28">
        <f t="shared" si="7"/>
        <v>0</v>
      </c>
      <c r="J103" s="90">
        <f>ROUND(SUMIF(Secondary!$K$6:$K$176,$C103,Secondary!R$6:R$176),0)</f>
        <v>0</v>
      </c>
      <c r="K103" s="75">
        <f>ROUND(SUMIF(Secondary!$K$6:$K$176,$C103,Secondary!S$6:S$176),0)</f>
        <v>1</v>
      </c>
      <c r="L103" s="75">
        <f>ROUND(SUMIF(Secondary!$K$6:$K$176,$C103,Secondary!T$6:T$176),0)</f>
        <v>0</v>
      </c>
    </row>
    <row r="104" spans="1:12">
      <c r="A104" s="34"/>
      <c r="B104" s="53"/>
      <c r="D104" s="43"/>
      <c r="E104" s="26">
        <f>ROUND(SUMIF(Secondary!$K$6:$K$176,$C104,Secondary!$L$6:$L$176),0)</f>
        <v>0</v>
      </c>
      <c r="F104" s="80"/>
      <c r="G104" s="72"/>
      <c r="H104" s="28"/>
      <c r="J104" s="90"/>
      <c r="K104" s="75"/>
      <c r="L104" s="75"/>
    </row>
    <row r="105" spans="1:12">
      <c r="A105" s="34"/>
      <c r="B105" s="53"/>
      <c r="D105" s="43"/>
      <c r="E105" s="26">
        <f>ROUND(SUMIF(Secondary!$K$6:$K$176,$C105,Secondary!$L$6:$L$176),0)</f>
        <v>0</v>
      </c>
      <c r="F105" s="80"/>
      <c r="G105" s="72"/>
      <c r="H105" s="28"/>
      <c r="J105" s="90"/>
      <c r="K105" s="75"/>
      <c r="L105" s="75"/>
    </row>
    <row r="106" spans="1:12" ht="2.1" customHeight="1">
      <c r="A106" s="54"/>
      <c r="B106" s="55"/>
      <c r="C106" s="59"/>
      <c r="D106" s="30"/>
      <c r="E106" s="31"/>
      <c r="F106" s="32"/>
      <c r="G106" s="33"/>
      <c r="H106" s="33"/>
      <c r="J106" s="76"/>
      <c r="K106" s="76"/>
      <c r="L106" s="76"/>
    </row>
    <row r="107" spans="1:12">
      <c r="A107" s="34"/>
      <c r="B107" s="53"/>
      <c r="C107" s="61"/>
      <c r="D107" s="35"/>
      <c r="E107" s="36"/>
      <c r="F107" s="37"/>
      <c r="G107" s="38" t="s">
        <v>16</v>
      </c>
      <c r="H107" s="28">
        <f>SUM(H$6:H$106)</f>
        <v>0</v>
      </c>
      <c r="J107" s="77">
        <f>SUM(J$6:J$106)</f>
        <v>0</v>
      </c>
      <c r="K107" s="77">
        <f>SUM(K$6:K$106)</f>
        <v>783</v>
      </c>
      <c r="L107" s="77">
        <f>SUM(L$6:L$106)</f>
        <v>463</v>
      </c>
    </row>
    <row r="108" spans="1:12" ht="2.1" customHeight="1">
      <c r="A108" s="54"/>
      <c r="B108" s="55"/>
      <c r="C108" s="59"/>
      <c r="D108" s="30"/>
      <c r="E108" s="31"/>
      <c r="F108" s="32"/>
      <c r="G108" s="33"/>
      <c r="H108" s="33"/>
      <c r="J108" s="76"/>
      <c r="K108" s="76"/>
      <c r="L108" s="76"/>
    </row>
  </sheetData>
  <customSheetViews>
    <customSheetView guid="{E163D162-20E2-11D4-91C6-000021C46F2A}" showGridLines="0" zeroValues="0" hiddenColumns="1" showRuler="0">
      <pane xSplit="1" ySplit="5" topLeftCell="C37" activePane="bottomRight" state="frozen"/>
      <selection pane="bottomRight" activeCell="C37" sqref="C37"/>
      <pageMargins left="0.78740157480314965" right="0.59055118110236227" top="0.59055118110236227" bottom="0.78740157480314965" header="0.31496062992125984" footer="0.31496062992125984"/>
      <pageSetup paperSize="9" fitToHeight="0" orientation="portrait" useFirstPageNumber="1" horizontalDpi="4294967292" r:id="rId1"/>
      <headerFooter alignWithMargins="0">
        <oddFooter>&amp;L&amp;"Times New Roman,標準"&amp;8&amp;D&amp;C&amp;8&amp;A/&amp;P</oddFooter>
      </headerFooter>
    </customSheetView>
  </customSheetViews>
  <phoneticPr fontId="4" type="noConversion"/>
  <printOptions gridLinesSet="0"/>
  <pageMargins left="0.78740157480314965" right="0.59055118110236227" top="0.59055118110236227" bottom="0.78740157480314965" header="0.31496062992125984" footer="0.31496062992125984"/>
  <pageSetup paperSize="9" scale="53" fitToHeight="0" orientation="portrait" useFirstPageNumber="1" horizontalDpi="4294967292" r:id="rId2"/>
  <headerFooter alignWithMargins="0">
    <oddFooter>&amp;L&amp;"MingLiU,標準"&amp;8鄧琪祥顧問有限公司
&amp;"Arial,標準"K C Tang Consultants Limited
&amp;F&amp;C&amp;A/&amp;P&amp;R&amp;8&amp;T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180"/>
  <sheetViews>
    <sheetView tabSelected="1" workbookViewId="0">
      <pane xSplit="3" ySplit="6" topLeftCell="D7" activePane="bottomRight" state="frozen"/>
      <selection pane="topRight" activeCell="C1" sqref="C1"/>
      <selection pane="bottomLeft" activeCell="A5" sqref="A5"/>
      <selection pane="bottomRight" activeCell="A14" sqref="A14"/>
    </sheetView>
  </sheetViews>
  <sheetFormatPr defaultColWidth="9.140625" defaultRowHeight="11.25"/>
  <cols>
    <col min="1" max="1" width="5.5703125" style="2" customWidth="1"/>
    <col min="2" max="2" width="10.5703125" style="2" customWidth="1"/>
    <col min="3" max="3" width="30.5703125" style="46" customWidth="1"/>
    <col min="4" max="9" width="8.5703125" style="47" customWidth="1"/>
    <col min="10" max="10" width="5.5703125" style="46" customWidth="1"/>
    <col min="11" max="11" width="20.5703125" style="46" customWidth="1"/>
    <col min="12" max="12" width="10.5703125" style="47" customWidth="1"/>
    <col min="13" max="13" width="5.5703125" style="47" customWidth="1"/>
    <col min="14" max="14" width="5.5703125" style="46" customWidth="1"/>
    <col min="15" max="15" width="6.5703125" style="46" customWidth="1"/>
    <col min="16" max="16" width="35.5703125" style="46" customWidth="1"/>
    <col min="17" max="17" width="0.42578125" style="46" customWidth="1"/>
    <col min="18" max="20" width="10.5703125" style="47" customWidth="1"/>
    <col min="21" max="21" width="0.42578125" style="46" customWidth="1"/>
    <col min="22" max="16384" width="9.140625" style="2"/>
  </cols>
  <sheetData>
    <row r="1" spans="1:21">
      <c r="A1" s="62" t="str">
        <f>'2.1'!A1</f>
        <v>&lt;PROJECT&gt;</v>
      </c>
      <c r="B1" s="62"/>
      <c r="D1" s="67"/>
      <c r="E1" s="67"/>
      <c r="F1" s="67"/>
      <c r="G1" s="67"/>
      <c r="H1" s="67"/>
      <c r="J1" s="66"/>
      <c r="K1" s="64"/>
      <c r="P1" s="68" t="s">
        <v>50</v>
      </c>
      <c r="Q1" s="68"/>
      <c r="U1" s="68"/>
    </row>
    <row r="2" spans="1:21">
      <c r="A2" s="62" t="str">
        <f>'2.1'!A2</f>
        <v>&lt;CONTRACT&gt;</v>
      </c>
      <c r="B2" s="62"/>
      <c r="E2" s="67"/>
      <c r="F2" s="67"/>
      <c r="G2" s="67"/>
      <c r="H2" s="67"/>
      <c r="J2" s="85" t="s">
        <v>142</v>
      </c>
      <c r="K2" s="64"/>
      <c r="P2" s="68"/>
      <c r="Q2" s="68"/>
      <c r="U2" s="68"/>
    </row>
    <row r="3" spans="1:21">
      <c r="B3" s="62"/>
      <c r="D3" s="67"/>
      <c r="E3" s="67"/>
      <c r="F3" s="67"/>
      <c r="G3" s="67"/>
      <c r="H3" s="67"/>
      <c r="J3" s="69"/>
      <c r="K3" s="64"/>
      <c r="N3" s="64"/>
      <c r="O3" s="64"/>
      <c r="P3" s="64"/>
      <c r="Q3" s="100"/>
      <c r="R3" s="111" t="s">
        <v>46</v>
      </c>
      <c r="S3" s="111" t="s">
        <v>46</v>
      </c>
      <c r="T3" s="111" t="s">
        <v>46</v>
      </c>
      <c r="U3" s="100"/>
    </row>
    <row r="4" spans="1:21" s="70" customFormat="1" ht="33.75">
      <c r="A4" s="102" t="s">
        <v>35</v>
      </c>
      <c r="B4" s="102" t="s">
        <v>328</v>
      </c>
      <c r="C4" s="102" t="s">
        <v>329</v>
      </c>
      <c r="D4" s="109" t="s">
        <v>0</v>
      </c>
      <c r="E4" s="110" t="s">
        <v>1</v>
      </c>
      <c r="F4" s="110" t="s">
        <v>2</v>
      </c>
      <c r="G4" s="110" t="s">
        <v>3</v>
      </c>
      <c r="H4" s="110" t="s">
        <v>36</v>
      </c>
      <c r="I4" s="110" t="s">
        <v>37</v>
      </c>
      <c r="J4" s="111" t="s">
        <v>7</v>
      </c>
      <c r="K4" s="102" t="s">
        <v>38</v>
      </c>
      <c r="L4" s="111" t="s">
        <v>34</v>
      </c>
      <c r="M4" s="111" t="s">
        <v>47</v>
      </c>
      <c r="N4" s="111" t="s">
        <v>39</v>
      </c>
      <c r="O4" s="111" t="s">
        <v>342</v>
      </c>
      <c r="P4" s="102" t="s">
        <v>40</v>
      </c>
      <c r="Q4" s="102"/>
      <c r="R4" s="112"/>
      <c r="S4" s="112" t="s">
        <v>59</v>
      </c>
      <c r="T4" s="112" t="s">
        <v>60</v>
      </c>
      <c r="U4" s="100"/>
    </row>
    <row r="5" spans="1:21" s="70" customFormat="1" ht="22.5">
      <c r="A5" s="113"/>
      <c r="B5" s="113" t="s">
        <v>43</v>
      </c>
      <c r="C5" s="113" t="s">
        <v>330</v>
      </c>
      <c r="D5" s="114" t="s">
        <v>42</v>
      </c>
      <c r="E5" s="113"/>
      <c r="F5" s="115"/>
      <c r="G5" s="113"/>
      <c r="H5" s="116" t="s">
        <v>141</v>
      </c>
      <c r="I5" s="115"/>
      <c r="J5" s="117"/>
      <c r="K5" s="113"/>
      <c r="L5" s="117"/>
      <c r="M5" s="117"/>
      <c r="N5" s="117"/>
      <c r="O5" s="117"/>
      <c r="P5" s="113"/>
      <c r="Q5" s="113"/>
      <c r="R5" s="117"/>
      <c r="S5" s="117"/>
      <c r="T5" s="117"/>
      <c r="U5" s="100"/>
    </row>
    <row r="6" spans="1:21" ht="2.1" customHeight="1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8"/>
      <c r="M6" s="178"/>
      <c r="N6" s="177"/>
      <c r="O6" s="177"/>
      <c r="P6" s="177"/>
      <c r="Q6" s="177"/>
      <c r="R6" s="178"/>
      <c r="S6" s="178"/>
      <c r="T6" s="178"/>
      <c r="U6" s="179"/>
    </row>
    <row r="7" spans="1:21">
      <c r="A7" s="91">
        <v>1</v>
      </c>
      <c r="B7" s="91"/>
      <c r="C7" s="92" t="s">
        <v>41</v>
      </c>
      <c r="D7" s="93">
        <v>1</v>
      </c>
      <c r="E7" s="94">
        <v>2</v>
      </c>
      <c r="F7" s="94">
        <v>3</v>
      </c>
      <c r="G7" s="94">
        <v>4</v>
      </c>
      <c r="H7" s="94">
        <v>5</v>
      </c>
      <c r="I7" s="94">
        <v>0</v>
      </c>
      <c r="J7" s="95" t="s">
        <v>33</v>
      </c>
      <c r="K7" s="92" t="s">
        <v>45</v>
      </c>
      <c r="L7" s="96">
        <f>PRODUCT(D7:I7)</f>
        <v>0</v>
      </c>
      <c r="M7" s="97">
        <f>COUNTIF('2.1'!$C$6:$C$106,$K7)</f>
        <v>0</v>
      </c>
      <c r="N7" s="98" t="e">
        <f>VLOOKUP($K7,'2.1'!$C$6:$F$106,4,FALSE)</f>
        <v>#N/A</v>
      </c>
      <c r="O7" s="98" t="e">
        <f>J7=N7</f>
        <v>#N/A</v>
      </c>
      <c r="P7" s="99" t="e">
        <f>VLOOKUP($K7,'2.1'!$C$6:$F$106,2,FALSE)</f>
        <v>#N/A</v>
      </c>
      <c r="Q7" s="99"/>
      <c r="R7" s="97">
        <f t="shared" ref="R7:T10" si="0">(IF(R$4=$B7,$L7,0))</f>
        <v>0</v>
      </c>
      <c r="S7" s="97">
        <f t="shared" si="0"/>
        <v>0</v>
      </c>
      <c r="T7" s="97">
        <f t="shared" si="0"/>
        <v>0</v>
      </c>
      <c r="U7" s="100"/>
    </row>
    <row r="8" spans="1:21">
      <c r="A8" s="91">
        <v>2</v>
      </c>
      <c r="B8" s="91"/>
      <c r="C8" s="92" t="s">
        <v>24</v>
      </c>
      <c r="D8" s="93"/>
      <c r="E8" s="94"/>
      <c r="F8" s="94"/>
      <c r="G8" s="94"/>
      <c r="H8" s="94"/>
      <c r="I8" s="94"/>
      <c r="J8" s="95" t="s">
        <v>24</v>
      </c>
      <c r="K8" s="92" t="s">
        <v>24</v>
      </c>
      <c r="L8" s="96">
        <f>PRODUCT(D8:I8)</f>
        <v>0</v>
      </c>
      <c r="M8" s="97">
        <f>COUNTIF('2.1'!$C$6:$C$106,$K8)</f>
        <v>0</v>
      </c>
      <c r="N8" s="98" t="e">
        <f>VLOOKUP($K8,'2.1'!$C$6:$F$106,4,FALSE)</f>
        <v>#N/A</v>
      </c>
      <c r="O8" s="98" t="e">
        <f t="shared" ref="O8:O10" si="1">J8=N8</f>
        <v>#N/A</v>
      </c>
      <c r="P8" s="99" t="e">
        <f>VLOOKUP($K8,'2.1'!$C$6:$F$106,2,FALSE)</f>
        <v>#N/A</v>
      </c>
      <c r="Q8" s="99"/>
      <c r="R8" s="97">
        <f t="shared" si="0"/>
        <v>0</v>
      </c>
      <c r="S8" s="97">
        <f t="shared" si="0"/>
        <v>0</v>
      </c>
      <c r="T8" s="97">
        <f t="shared" si="0"/>
        <v>0</v>
      </c>
      <c r="U8" s="100"/>
    </row>
    <row r="9" spans="1:21">
      <c r="A9" s="91">
        <v>3</v>
      </c>
      <c r="B9" s="91"/>
      <c r="C9" s="92" t="s">
        <v>340</v>
      </c>
      <c r="D9" s="93"/>
      <c r="E9" s="94"/>
      <c r="F9" s="94"/>
      <c r="G9" s="94"/>
      <c r="H9" s="94"/>
      <c r="I9" s="94"/>
      <c r="J9" s="95" t="s">
        <v>32</v>
      </c>
      <c r="K9" s="92" t="s">
        <v>44</v>
      </c>
      <c r="L9" s="96">
        <f>PRODUCT(D9:I9)</f>
        <v>0</v>
      </c>
      <c r="M9" s="97">
        <f>COUNTIF('2.1'!$C$6:$C$106,$K9)</f>
        <v>0</v>
      </c>
      <c r="N9" s="98" t="e">
        <f>VLOOKUP($K9,'2.1'!$C$6:$F$106,4,FALSE)</f>
        <v>#N/A</v>
      </c>
      <c r="O9" s="98" t="e">
        <f t="shared" si="1"/>
        <v>#N/A</v>
      </c>
      <c r="P9" s="99" t="e">
        <f>VLOOKUP($K9,'2.1'!$C$6:$F$106,2,FALSE)</f>
        <v>#N/A</v>
      </c>
      <c r="Q9" s="99"/>
      <c r="R9" s="97">
        <f t="shared" si="0"/>
        <v>0</v>
      </c>
      <c r="S9" s="97">
        <f t="shared" si="0"/>
        <v>0</v>
      </c>
      <c r="T9" s="97">
        <f t="shared" si="0"/>
        <v>0</v>
      </c>
      <c r="U9" s="100"/>
    </row>
    <row r="10" spans="1:21">
      <c r="A10" s="91"/>
      <c r="B10" s="91"/>
      <c r="C10" s="92"/>
      <c r="D10" s="93"/>
      <c r="E10" s="94"/>
      <c r="F10" s="94"/>
      <c r="G10" s="94"/>
      <c r="H10" s="94"/>
      <c r="I10" s="94"/>
      <c r="J10" s="95"/>
      <c r="K10" s="101"/>
      <c r="L10" s="96">
        <f>PRODUCT(D10:I10)</f>
        <v>0</v>
      </c>
      <c r="M10" s="97">
        <f>COUNTIF('2.1'!$C$6:$C$106,$K10)</f>
        <v>0</v>
      </c>
      <c r="N10" s="98" t="e">
        <f>VLOOKUP($K10,'2.1'!$C$6:$F$106,4,FALSE)</f>
        <v>#N/A</v>
      </c>
      <c r="O10" s="98" t="e">
        <f t="shared" si="1"/>
        <v>#N/A</v>
      </c>
      <c r="P10" s="99" t="e">
        <f>VLOOKUP($K10,'2.1'!$C$6:$F$106,2,FALSE)</f>
        <v>#N/A</v>
      </c>
      <c r="Q10" s="99"/>
      <c r="R10" s="97">
        <f t="shared" si="0"/>
        <v>0</v>
      </c>
      <c r="S10" s="97">
        <f t="shared" si="0"/>
        <v>0</v>
      </c>
      <c r="T10" s="97">
        <f t="shared" si="0"/>
        <v>0</v>
      </c>
      <c r="U10" s="100"/>
    </row>
    <row r="11" spans="1:21" ht="2.1" customHeight="1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78"/>
      <c r="N11" s="177"/>
      <c r="O11" s="177"/>
      <c r="P11" s="177"/>
      <c r="Q11" s="177"/>
      <c r="R11" s="178"/>
      <c r="S11" s="178"/>
      <c r="T11" s="178"/>
      <c r="U11" s="179"/>
    </row>
    <row r="12" spans="1:21" s="70" customFormat="1">
      <c r="A12" s="113"/>
      <c r="B12" s="113"/>
      <c r="C12" s="113"/>
      <c r="D12" s="114"/>
      <c r="E12" s="115"/>
      <c r="F12" s="115"/>
      <c r="G12" s="115"/>
      <c r="H12" s="116" t="s">
        <v>333</v>
      </c>
      <c r="I12" s="115"/>
      <c r="J12" s="117"/>
      <c r="K12" s="113"/>
      <c r="L12" s="118"/>
      <c r="M12" s="117"/>
      <c r="N12" s="117"/>
      <c r="O12" s="117"/>
      <c r="P12" s="113"/>
      <c r="Q12" s="113"/>
      <c r="R12" s="117"/>
      <c r="S12" s="117"/>
      <c r="T12" s="117"/>
      <c r="U12" s="100"/>
    </row>
    <row r="13" spans="1:21" ht="2.1" customHeight="1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M13" s="178"/>
      <c r="N13" s="177"/>
      <c r="O13" s="177"/>
      <c r="P13" s="177"/>
      <c r="Q13" s="177"/>
      <c r="R13" s="178"/>
      <c r="S13" s="178"/>
      <c r="T13" s="178"/>
      <c r="U13" s="179"/>
    </row>
    <row r="14" spans="1:21">
      <c r="A14" s="91">
        <v>1</v>
      </c>
      <c r="B14" s="102"/>
      <c r="C14" s="92" t="s">
        <v>55</v>
      </c>
      <c r="D14" s="96">
        <f>SUMIF(Primary!$J$5:$J$179,$C14,Primary!$K$5:$K$179)</f>
        <v>0</v>
      </c>
      <c r="E14" s="94">
        <v>2</v>
      </c>
      <c r="F14" s="94">
        <v>3</v>
      </c>
      <c r="G14" s="94">
        <v>4</v>
      </c>
      <c r="H14" s="94">
        <v>5</v>
      </c>
      <c r="I14" s="94">
        <v>0</v>
      </c>
      <c r="J14" s="103"/>
      <c r="K14" s="92" t="s">
        <v>45</v>
      </c>
      <c r="L14" s="96">
        <f>PRODUCT(D14:I14)</f>
        <v>0</v>
      </c>
      <c r="M14" s="97">
        <f>COUNTIF('2.1'!$C$6:$C$106,$K14)</f>
        <v>0</v>
      </c>
      <c r="N14" s="98" t="e">
        <f>VLOOKUP($K14,'2.1'!$C$6:$F$106,4,FALSE)</f>
        <v>#N/A</v>
      </c>
      <c r="O14" s="98" t="e">
        <f t="shared" ref="O14:O77" si="2">J14=N14</f>
        <v>#N/A</v>
      </c>
      <c r="P14" s="99" t="e">
        <f>VLOOKUP($K14,'2.1'!$C$6:$F$106,2,FALSE)</f>
        <v>#N/A</v>
      </c>
      <c r="Q14" s="99"/>
      <c r="R14" s="104">
        <f t="array" ref="R14">PRODUCT(SUM(IF((R$4=Primary!$B$5:$B$179)*($C14=Primary!$J$5:$J$179),Primary!$K$5:$K$179,"")),$E14:$I14)</f>
        <v>0</v>
      </c>
      <c r="S14" s="104">
        <f t="array" ref="S14">PRODUCT(SUM(IF((S$4=Primary!$B$5:$B$179)*($C14=Primary!$J$5:$J$179),Primary!$K$5:$K$179,"")),$E14:$I14)</f>
        <v>0</v>
      </c>
      <c r="T14" s="104">
        <f t="array" ref="T14">PRODUCT(SUM(IF((T$4=Primary!$B$5:$B$179)*($C14=Primary!$J$5:$J$179),Primary!$K$5:$K$179,"")),$E14:$I14)</f>
        <v>0</v>
      </c>
      <c r="U14" s="100"/>
    </row>
    <row r="15" spans="1:21">
      <c r="A15" s="91">
        <v>2</v>
      </c>
      <c r="B15" s="102"/>
      <c r="C15" s="105" t="s">
        <v>218</v>
      </c>
      <c r="D15" s="96"/>
      <c r="E15" s="94"/>
      <c r="F15" s="94"/>
      <c r="G15" s="94"/>
      <c r="H15" s="94"/>
      <c r="I15" s="94"/>
      <c r="J15" s="103"/>
      <c r="K15" s="92"/>
      <c r="L15" s="96"/>
      <c r="M15" s="97"/>
      <c r="N15" s="98"/>
      <c r="O15" s="98" t="b">
        <f t="shared" si="2"/>
        <v>1</v>
      </c>
      <c r="P15" s="99"/>
      <c r="Q15" s="99"/>
      <c r="R15" s="104"/>
      <c r="S15" s="104"/>
      <c r="T15" s="104"/>
      <c r="U15" s="100"/>
    </row>
    <row r="16" spans="1:21">
      <c r="A16" s="91">
        <v>3</v>
      </c>
      <c r="B16" s="102"/>
      <c r="C16" s="106" t="s">
        <v>84</v>
      </c>
      <c r="D16" s="96">
        <f>SUMIF(Primary!$J$5:$J$179,$C16,Primary!$K$5:$K$179)</f>
        <v>0</v>
      </c>
      <c r="E16" s="94"/>
      <c r="F16" s="94"/>
      <c r="G16" s="94"/>
      <c r="H16" s="94"/>
      <c r="I16" s="94"/>
      <c r="J16" s="103"/>
      <c r="K16" s="92"/>
      <c r="L16" s="96">
        <f t="shared" ref="L16:L47" si="3">PRODUCT(D16:I16)</f>
        <v>0</v>
      </c>
      <c r="M16" s="97">
        <f>COUNTIF('2.1'!$C$6:$C$106,$K16)</f>
        <v>0</v>
      </c>
      <c r="N16" s="98" t="e">
        <f>VLOOKUP($K16,'2.1'!$C$6:$F$106,4,FALSE)</f>
        <v>#N/A</v>
      </c>
      <c r="O16" s="98" t="e">
        <f t="shared" si="2"/>
        <v>#N/A</v>
      </c>
      <c r="P16" s="99" t="e">
        <f>VLOOKUP($K16,'2.1'!$C$6:$F$106,2,FALSE)</f>
        <v>#N/A</v>
      </c>
      <c r="Q16" s="99"/>
      <c r="R16" s="104">
        <f t="array" ref="R16">PRODUCT(SUM(IF((R$4=Primary!$B$5:$B$179)*($C16=Primary!$J$5:$J$179),Primary!$K$5:$K$179,"")),$E16:$I16)</f>
        <v>0</v>
      </c>
      <c r="S16" s="104">
        <f t="array" ref="S16">PRODUCT(SUM(IF((S$4=Primary!$B$5:$B$179)*($C16=Primary!$J$5:$J$179),Primary!$K$5:$K$179,"")),$E16:$I16)</f>
        <v>0</v>
      </c>
      <c r="T16" s="104">
        <f t="array" ref="T16">PRODUCT(SUM(IF((T$4=Primary!$B$5:$B$179)*($C16=Primary!$J$5:$J$179),Primary!$K$5:$K$179,"")),$E16:$I16)</f>
        <v>0</v>
      </c>
      <c r="U16" s="100"/>
    </row>
    <row r="17" spans="1:21">
      <c r="A17" s="91">
        <v>4</v>
      </c>
      <c r="B17" s="102"/>
      <c r="C17" s="92" t="s">
        <v>256</v>
      </c>
      <c r="D17" s="96">
        <f>SUMIF(Primary!$J$5:$J$179,$C17,Primary!$K$5:$K$179)</f>
        <v>18.100000000000001</v>
      </c>
      <c r="E17" s="94">
        <v>0.25</v>
      </c>
      <c r="F17" s="94">
        <f>0.35-0.15</f>
        <v>0.19999999999999998</v>
      </c>
      <c r="G17" s="94"/>
      <c r="H17" s="94"/>
      <c r="I17" s="94"/>
      <c r="J17" s="103" t="s">
        <v>334</v>
      </c>
      <c r="K17" s="92" t="s">
        <v>86</v>
      </c>
      <c r="L17" s="96">
        <f t="shared" si="3"/>
        <v>0.90500000000000003</v>
      </c>
      <c r="M17" s="97">
        <f>COUNTIF('2.1'!$C$6:$C$106,$K17)</f>
        <v>1</v>
      </c>
      <c r="N17" s="98" t="str">
        <f>VLOOKUP($K17,'2.1'!$C$6:$F$106,4,FALSE)</f>
        <v>m3</v>
      </c>
      <c r="O17" s="98" t="b">
        <f t="shared" si="2"/>
        <v>1</v>
      </c>
      <c r="P17" s="99" t="str">
        <f>VLOOKUP($K17,'2.1'!$C$6:$F$106,2,FALSE)</f>
        <v>Suspended beam</v>
      </c>
      <c r="Q17" s="99"/>
      <c r="R17" s="104">
        <f t="array" ref="R17">PRODUCT(SUM(IF((R$4=Primary!$B$5:$B$179)*($C17=Primary!$J$5:$J$179),Primary!$K$5:$K$179,"")),$E17:$I17)</f>
        <v>0</v>
      </c>
      <c r="S17" s="104">
        <f t="array" ref="S17">PRODUCT(SUM(IF((S$4=Primary!$B$5:$B$179)*($C17=Primary!$J$5:$J$179),Primary!$K$5:$K$179,"")),$E17:$I17)</f>
        <v>0</v>
      </c>
      <c r="T17" s="104">
        <f t="array" ref="T17">PRODUCT(SUM(IF((T$4=Primary!$B$5:$B$179)*($C17=Primary!$J$5:$J$179),Primary!$K$5:$K$179,"")),$E17:$I17)</f>
        <v>0.90500000000000003</v>
      </c>
      <c r="U17" s="100"/>
    </row>
    <row r="18" spans="1:21">
      <c r="A18" s="91">
        <v>5</v>
      </c>
      <c r="B18" s="102"/>
      <c r="C18" s="92" t="s">
        <v>254</v>
      </c>
      <c r="D18" s="96">
        <f>SUMIF(Primary!$J$5:$J$179,$C18,Primary!$K$5:$K$179)</f>
        <v>3.76</v>
      </c>
      <c r="E18" s="94">
        <v>0.3</v>
      </c>
      <c r="F18" s="94">
        <f>0.6-0.15</f>
        <v>0.44999999999999996</v>
      </c>
      <c r="G18" s="94"/>
      <c r="H18" s="94"/>
      <c r="I18" s="94"/>
      <c r="J18" s="103" t="s">
        <v>334</v>
      </c>
      <c r="K18" s="92" t="s">
        <v>86</v>
      </c>
      <c r="L18" s="96">
        <f t="shared" si="3"/>
        <v>0.50759999999999994</v>
      </c>
      <c r="M18" s="97">
        <f>COUNTIF('2.1'!$C$6:$C$106,$K18)</f>
        <v>1</v>
      </c>
      <c r="N18" s="98" t="str">
        <f>VLOOKUP($K18,'2.1'!$C$6:$F$106,4,FALSE)</f>
        <v>m3</v>
      </c>
      <c r="O18" s="98" t="b">
        <f t="shared" si="2"/>
        <v>1</v>
      </c>
      <c r="P18" s="99" t="str">
        <f>VLOOKUP($K18,'2.1'!$C$6:$F$106,2,FALSE)</f>
        <v>Suspended beam</v>
      </c>
      <c r="Q18" s="99"/>
      <c r="R18" s="104">
        <f t="array" ref="R18">PRODUCT(SUM(IF((R$4=Primary!$B$5:$B$179)*($C18=Primary!$J$5:$J$179),Primary!$K$5:$K$179,"")),$E18:$I18)</f>
        <v>0</v>
      </c>
      <c r="S18" s="104">
        <f t="array" ref="S18">PRODUCT(SUM(IF((S$4=Primary!$B$5:$B$179)*($C18=Primary!$J$5:$J$179),Primary!$K$5:$K$179,"")),$E18:$I18)</f>
        <v>0</v>
      </c>
      <c r="T18" s="104">
        <f t="array" ref="T18">PRODUCT(SUM(IF((T$4=Primary!$B$5:$B$179)*($C18=Primary!$J$5:$J$179),Primary!$K$5:$K$179,"")),$E18:$I18)</f>
        <v>0.50759999999999994</v>
      </c>
      <c r="U18" s="100"/>
    </row>
    <row r="19" spans="1:21">
      <c r="A19" s="91">
        <v>6</v>
      </c>
      <c r="B19" s="102"/>
      <c r="C19" s="92" t="s">
        <v>251</v>
      </c>
      <c r="D19" s="96">
        <f>SUMIF(Primary!$J$5:$J$179,$C19,Primary!$K$5:$K$179)</f>
        <v>17</v>
      </c>
      <c r="E19" s="94">
        <v>0.4</v>
      </c>
      <c r="F19" s="94">
        <v>0.8</v>
      </c>
      <c r="G19" s="94"/>
      <c r="H19" s="94"/>
      <c r="I19" s="94"/>
      <c r="J19" s="103" t="s">
        <v>334</v>
      </c>
      <c r="K19" s="92" t="s">
        <v>86</v>
      </c>
      <c r="L19" s="96">
        <f t="shared" si="3"/>
        <v>5.4400000000000013</v>
      </c>
      <c r="M19" s="97">
        <f>COUNTIF('2.1'!$C$6:$C$106,$K19)</f>
        <v>1</v>
      </c>
      <c r="N19" s="98" t="str">
        <f>VLOOKUP($K19,'2.1'!$C$6:$F$106,4,FALSE)</f>
        <v>m3</v>
      </c>
      <c r="O19" s="98" t="b">
        <f t="shared" si="2"/>
        <v>1</v>
      </c>
      <c r="P19" s="99" t="str">
        <f>VLOOKUP($K19,'2.1'!$C$6:$F$106,2,FALSE)</f>
        <v>Suspended beam</v>
      </c>
      <c r="Q19" s="99"/>
      <c r="R19" s="104">
        <f t="array" ref="R19">PRODUCT(SUM(IF((R$4=Primary!$B$5:$B$179)*($C19=Primary!$J$5:$J$179),Primary!$K$5:$K$179,"")),$E19:$I19)</f>
        <v>0</v>
      </c>
      <c r="S19" s="104">
        <f t="array" ref="S19">PRODUCT(SUM(IF((S$4=Primary!$B$5:$B$179)*($C19=Primary!$J$5:$J$179),Primary!$K$5:$K$179,"")),$E19:$I19)</f>
        <v>0</v>
      </c>
      <c r="T19" s="104">
        <f t="array" ref="T19">PRODUCT(SUM(IF((T$4=Primary!$B$5:$B$179)*($C19=Primary!$J$5:$J$179),Primary!$K$5:$K$179,"")),$E19:$I19)</f>
        <v>5.4400000000000013</v>
      </c>
      <c r="U19" s="100"/>
    </row>
    <row r="20" spans="1:21">
      <c r="A20" s="91">
        <v>7</v>
      </c>
      <c r="B20" s="102"/>
      <c r="C20" s="92" t="s">
        <v>250</v>
      </c>
      <c r="D20" s="96">
        <f>SUMIF(Primary!$J$5:$J$179,$C20,Primary!$K$5:$K$179)</f>
        <v>12.75</v>
      </c>
      <c r="E20" s="94">
        <v>0.4</v>
      </c>
      <c r="F20" s="94">
        <f>0.8-0.13</f>
        <v>0.67</v>
      </c>
      <c r="G20" s="94"/>
      <c r="H20" s="94"/>
      <c r="I20" s="94"/>
      <c r="J20" s="103" t="s">
        <v>334</v>
      </c>
      <c r="K20" s="92" t="s">
        <v>86</v>
      </c>
      <c r="L20" s="96">
        <f t="shared" si="3"/>
        <v>3.4170000000000007</v>
      </c>
      <c r="M20" s="97">
        <f>COUNTIF('2.1'!$C$6:$C$106,$K20)</f>
        <v>1</v>
      </c>
      <c r="N20" s="98" t="str">
        <f>VLOOKUP($K20,'2.1'!$C$6:$F$106,4,FALSE)</f>
        <v>m3</v>
      </c>
      <c r="O20" s="98" t="b">
        <f t="shared" si="2"/>
        <v>1</v>
      </c>
      <c r="P20" s="99" t="str">
        <f>VLOOKUP($K20,'2.1'!$C$6:$F$106,2,FALSE)</f>
        <v>Suspended beam</v>
      </c>
      <c r="Q20" s="99"/>
      <c r="R20" s="104">
        <f t="array" ref="R20">PRODUCT(SUM(IF((R$4=Primary!$B$5:$B$179)*($C20=Primary!$J$5:$J$179),Primary!$K$5:$K$179,"")),$E20:$I20)</f>
        <v>0</v>
      </c>
      <c r="S20" s="104">
        <f t="array" ref="S20">PRODUCT(SUM(IF((S$4=Primary!$B$5:$B$179)*($C20=Primary!$J$5:$J$179),Primary!$K$5:$K$179,"")),$E20:$I20)</f>
        <v>0</v>
      </c>
      <c r="T20" s="104">
        <f t="array" ref="T20">PRODUCT(SUM(IF((T$4=Primary!$B$5:$B$179)*($C20=Primary!$J$5:$J$179),Primary!$K$5:$K$179,"")),$E20:$I20)</f>
        <v>3.4170000000000007</v>
      </c>
      <c r="U20" s="100"/>
    </row>
    <row r="21" spans="1:21">
      <c r="A21" s="91">
        <v>8</v>
      </c>
      <c r="B21" s="102"/>
      <c r="C21" s="92" t="s">
        <v>255</v>
      </c>
      <c r="D21" s="96">
        <f>SUMIF(Primary!$J$5:$J$179,$C21,Primary!$K$5:$K$179)</f>
        <v>8.5</v>
      </c>
      <c r="E21" s="94">
        <v>0.4</v>
      </c>
      <c r="F21" s="94">
        <f>0.8-0.13</f>
        <v>0.67</v>
      </c>
      <c r="G21" s="94"/>
      <c r="H21" s="94"/>
      <c r="I21" s="94"/>
      <c r="J21" s="103" t="s">
        <v>334</v>
      </c>
      <c r="K21" s="92" t="s">
        <v>86</v>
      </c>
      <c r="L21" s="96">
        <f t="shared" si="3"/>
        <v>2.2780000000000005</v>
      </c>
      <c r="M21" s="97">
        <f>COUNTIF('2.1'!$C$6:$C$106,$K21)</f>
        <v>1</v>
      </c>
      <c r="N21" s="98" t="str">
        <f>VLOOKUP($K21,'2.1'!$C$6:$F$106,4,FALSE)</f>
        <v>m3</v>
      </c>
      <c r="O21" s="98" t="b">
        <f t="shared" si="2"/>
        <v>1</v>
      </c>
      <c r="P21" s="99" t="str">
        <f>VLOOKUP($K21,'2.1'!$C$6:$F$106,2,FALSE)</f>
        <v>Suspended beam</v>
      </c>
      <c r="Q21" s="99"/>
      <c r="R21" s="104">
        <f t="array" ref="R21">PRODUCT(SUM(IF((R$4=Primary!$B$5:$B$179)*($C21=Primary!$J$5:$J$179),Primary!$K$5:$K$179,"")),$E21:$I21)</f>
        <v>0</v>
      </c>
      <c r="S21" s="104">
        <f t="array" ref="S21">PRODUCT(SUM(IF((S$4=Primary!$B$5:$B$179)*($C21=Primary!$J$5:$J$179),Primary!$K$5:$K$179,"")),$E21:$I21)</f>
        <v>0</v>
      </c>
      <c r="T21" s="104">
        <f t="array" ref="T21">PRODUCT(SUM(IF((T$4=Primary!$B$5:$B$179)*($C21=Primary!$J$5:$J$179),Primary!$K$5:$K$179,"")),$E21:$I21)</f>
        <v>2.2780000000000005</v>
      </c>
      <c r="U21" s="100"/>
    </row>
    <row r="22" spans="1:21">
      <c r="A22" s="91">
        <v>9</v>
      </c>
      <c r="B22" s="102"/>
      <c r="C22" s="92" t="s">
        <v>252</v>
      </c>
      <c r="D22" s="96">
        <f>SUMIF(Primary!$J$5:$J$179,$C22,Primary!$K$5:$K$179)</f>
        <v>40.28</v>
      </c>
      <c r="E22" s="94">
        <v>0.4</v>
      </c>
      <c r="F22" s="94">
        <f>0.8-0.15</f>
        <v>0.65</v>
      </c>
      <c r="G22" s="94"/>
      <c r="H22" s="94"/>
      <c r="I22" s="94"/>
      <c r="J22" s="103" t="s">
        <v>334</v>
      </c>
      <c r="K22" s="92" t="s">
        <v>86</v>
      </c>
      <c r="L22" s="96">
        <f t="shared" si="3"/>
        <v>10.472800000000001</v>
      </c>
      <c r="M22" s="97">
        <f>COUNTIF('2.1'!$C$6:$C$106,$K22)</f>
        <v>1</v>
      </c>
      <c r="N22" s="98" t="str">
        <f>VLOOKUP($K22,'2.1'!$C$6:$F$106,4,FALSE)</f>
        <v>m3</v>
      </c>
      <c r="O22" s="98" t="b">
        <f t="shared" si="2"/>
        <v>1</v>
      </c>
      <c r="P22" s="99" t="str">
        <f>VLOOKUP($K22,'2.1'!$C$6:$F$106,2,FALSE)</f>
        <v>Suspended beam</v>
      </c>
      <c r="Q22" s="99"/>
      <c r="R22" s="104">
        <f t="array" ref="R22">PRODUCT(SUM(IF((R$4=Primary!$B$5:$B$179)*($C22=Primary!$J$5:$J$179),Primary!$K$5:$K$179,"")),$E22:$I22)</f>
        <v>0</v>
      </c>
      <c r="S22" s="104">
        <f t="array" ref="S22">PRODUCT(SUM(IF((S$4=Primary!$B$5:$B$179)*($C22=Primary!$J$5:$J$179),Primary!$K$5:$K$179,"")),$E22:$I22)</f>
        <v>0</v>
      </c>
      <c r="T22" s="104">
        <f t="array" ref="T22">PRODUCT(SUM(IF((T$4=Primary!$B$5:$B$179)*($C22=Primary!$J$5:$J$179),Primary!$K$5:$K$179,"")),$E22:$I22)</f>
        <v>10.472800000000001</v>
      </c>
      <c r="U22" s="100"/>
    </row>
    <row r="23" spans="1:21">
      <c r="A23" s="91">
        <v>10</v>
      </c>
      <c r="B23" s="102"/>
      <c r="C23" s="92" t="s">
        <v>253</v>
      </c>
      <c r="D23" s="96">
        <f>SUMIF(Primary!$J$5:$J$179,$C23,Primary!$K$5:$K$179)</f>
        <v>18.5</v>
      </c>
      <c r="E23" s="94">
        <v>0.4</v>
      </c>
      <c r="F23" s="94">
        <f>0.8-0.15</f>
        <v>0.65</v>
      </c>
      <c r="G23" s="94"/>
      <c r="H23" s="94"/>
      <c r="I23" s="94"/>
      <c r="J23" s="103" t="s">
        <v>334</v>
      </c>
      <c r="K23" s="92" t="s">
        <v>86</v>
      </c>
      <c r="L23" s="96">
        <f t="shared" si="3"/>
        <v>4.8100000000000005</v>
      </c>
      <c r="M23" s="97">
        <f>COUNTIF('2.1'!$C$6:$C$106,$K23)</f>
        <v>1</v>
      </c>
      <c r="N23" s="98" t="str">
        <f>VLOOKUP($K23,'2.1'!$C$6:$F$106,4,FALSE)</f>
        <v>m3</v>
      </c>
      <c r="O23" s="98" t="b">
        <f t="shared" si="2"/>
        <v>1</v>
      </c>
      <c r="P23" s="99" t="str">
        <f>VLOOKUP($K23,'2.1'!$C$6:$F$106,2,FALSE)</f>
        <v>Suspended beam</v>
      </c>
      <c r="Q23" s="99"/>
      <c r="R23" s="104">
        <f t="array" ref="R23">PRODUCT(SUM(IF((R$4=Primary!$B$5:$B$179)*($C23=Primary!$J$5:$J$179),Primary!$K$5:$K$179,"")),$E23:$I23)</f>
        <v>0</v>
      </c>
      <c r="S23" s="104">
        <f t="array" ref="S23">PRODUCT(SUM(IF((S$4=Primary!$B$5:$B$179)*($C23=Primary!$J$5:$J$179),Primary!$K$5:$K$179,"")),$E23:$I23)</f>
        <v>0</v>
      </c>
      <c r="T23" s="104">
        <f t="array" ref="T23">PRODUCT(SUM(IF((T$4=Primary!$B$5:$B$179)*($C23=Primary!$J$5:$J$179),Primary!$K$5:$K$179,"")),$E23:$I23)</f>
        <v>4.8100000000000005</v>
      </c>
      <c r="U23" s="100"/>
    </row>
    <row r="24" spans="1:21" ht="22.5">
      <c r="A24" s="91">
        <v>11</v>
      </c>
      <c r="B24" s="102"/>
      <c r="C24" s="107" t="s">
        <v>267</v>
      </c>
      <c r="D24" s="96">
        <f>SUMIF(Primary!$J$5:$J$179,$C24,Primary!$K$5:$K$179)</f>
        <v>0</v>
      </c>
      <c r="E24" s="94"/>
      <c r="F24" s="94"/>
      <c r="G24" s="94"/>
      <c r="H24" s="94"/>
      <c r="I24" s="94"/>
      <c r="J24" s="103"/>
      <c r="K24" s="92"/>
      <c r="L24" s="96">
        <f t="shared" si="3"/>
        <v>0</v>
      </c>
      <c r="M24" s="97">
        <f>COUNTIF('2.1'!$C$6:$C$106,$K24)</f>
        <v>0</v>
      </c>
      <c r="N24" s="98" t="e">
        <f>VLOOKUP($K24,'2.1'!$C$6:$F$106,4,FALSE)</f>
        <v>#N/A</v>
      </c>
      <c r="O24" s="98" t="e">
        <f t="shared" si="2"/>
        <v>#N/A</v>
      </c>
      <c r="P24" s="99" t="e">
        <f>VLOOKUP($K24,'2.1'!$C$6:$F$106,2,FALSE)</f>
        <v>#N/A</v>
      </c>
      <c r="Q24" s="99"/>
      <c r="R24" s="104">
        <f t="array" ref="R24">PRODUCT(SUM(IF((R$4=Primary!$B$5:$B$179)*($C24=Primary!$J$5:$J$179),Primary!$K$5:$K$179,"")),$E24:$I24)</f>
        <v>0</v>
      </c>
      <c r="S24" s="104">
        <f t="array" ref="S24">PRODUCT(SUM(IF((S$4=Primary!$B$5:$B$179)*($C24=Primary!$J$5:$J$179),Primary!$K$5:$K$179,"")),$E24:$I24)</f>
        <v>0</v>
      </c>
      <c r="T24" s="104">
        <f t="array" ref="T24">PRODUCT(SUM(IF((T$4=Primary!$B$5:$B$179)*($C24=Primary!$J$5:$J$179),Primary!$K$5:$K$179,"")),$E24:$I24)</f>
        <v>0</v>
      </c>
      <c r="U24" s="100"/>
    </row>
    <row r="25" spans="1:21" ht="22.5">
      <c r="A25" s="91">
        <v>12</v>
      </c>
      <c r="B25" s="102"/>
      <c r="C25" s="92" t="s">
        <v>256</v>
      </c>
      <c r="D25" s="96">
        <f>SUMIF(Primary!$J$5:$J$179,$C25,Primary!$K$5:$K$179)</f>
        <v>18.100000000000001</v>
      </c>
      <c r="E25" s="94">
        <v>0.25</v>
      </c>
      <c r="F25" s="94"/>
      <c r="G25" s="94"/>
      <c r="H25" s="94"/>
      <c r="I25" s="94"/>
      <c r="J25" s="103" t="s">
        <v>335</v>
      </c>
      <c r="K25" s="92" t="s">
        <v>90</v>
      </c>
      <c r="L25" s="96">
        <f t="shared" si="3"/>
        <v>4.5250000000000004</v>
      </c>
      <c r="M25" s="97">
        <f>COUNTIF('2.1'!$C$6:$C$106,$K25)</f>
        <v>1</v>
      </c>
      <c r="N25" s="98" t="str">
        <f>VLOOKUP($K25,'2.1'!$C$6:$F$106,4,FALSE)</f>
        <v>m2</v>
      </c>
      <c r="O25" s="98" t="b">
        <f t="shared" si="2"/>
        <v>1</v>
      </c>
      <c r="P25" s="99" t="str">
        <f>VLOOKUP($K25,'2.1'!$C$6:$F$106,2,FALSE)</f>
        <v>Sides and soffit of suspended beam; strutting 3.5 - 5.0 high</v>
      </c>
      <c r="Q25" s="99"/>
      <c r="R25" s="104">
        <f t="array" ref="R25">PRODUCT(SUM(IF((R$4=Primary!$B$5:$B$179)*($C25=Primary!$J$5:$J$179),Primary!$K$5:$K$179,"")),$E25:$I25)</f>
        <v>0</v>
      </c>
      <c r="S25" s="104">
        <f t="array" ref="S25">PRODUCT(SUM(IF((S$4=Primary!$B$5:$B$179)*($C25=Primary!$J$5:$J$179),Primary!$K$5:$K$179,"")),$E25:$I25)</f>
        <v>0</v>
      </c>
      <c r="T25" s="104">
        <f t="array" ref="T25">PRODUCT(SUM(IF((T$4=Primary!$B$5:$B$179)*($C25=Primary!$J$5:$J$179),Primary!$K$5:$K$179,"")),$E25:$I25)</f>
        <v>4.5250000000000004</v>
      </c>
      <c r="U25" s="100"/>
    </row>
    <row r="26" spans="1:21">
      <c r="A26" s="91">
        <v>13</v>
      </c>
      <c r="B26" s="102"/>
      <c r="C26" s="92" t="s">
        <v>254</v>
      </c>
      <c r="D26" s="96">
        <f>SUMIF(Primary!$J$5:$J$179,$C26,Primary!$K$5:$K$179)</f>
        <v>3.76</v>
      </c>
      <c r="E26" s="94">
        <v>0.3</v>
      </c>
      <c r="F26" s="94"/>
      <c r="G26" s="94"/>
      <c r="H26" s="94"/>
      <c r="I26" s="94"/>
      <c r="J26" s="103" t="s">
        <v>335</v>
      </c>
      <c r="K26" s="92" t="s">
        <v>88</v>
      </c>
      <c r="L26" s="96">
        <f t="shared" si="3"/>
        <v>1.1279999999999999</v>
      </c>
      <c r="M26" s="97">
        <f>COUNTIF('2.1'!$C$6:$C$106,$K26)</f>
        <v>1</v>
      </c>
      <c r="N26" s="98" t="str">
        <f>VLOOKUP($K26,'2.1'!$C$6:$F$106,4,FALSE)</f>
        <v>m2</v>
      </c>
      <c r="O26" s="98" t="b">
        <f t="shared" si="2"/>
        <v>1</v>
      </c>
      <c r="P26" s="99" t="str">
        <f>VLOOKUP($K26,'2.1'!$C$6:$F$106,2,FALSE)</f>
        <v>Sides and soffit of suspended beam</v>
      </c>
      <c r="Q26" s="99"/>
      <c r="R26" s="104">
        <f t="array" ref="R26">PRODUCT(SUM(IF((R$4=Primary!$B$5:$B$179)*($C26=Primary!$J$5:$J$179),Primary!$K$5:$K$179,"")),$E26:$I26)</f>
        <v>0</v>
      </c>
      <c r="S26" s="104">
        <f t="array" ref="S26">PRODUCT(SUM(IF((S$4=Primary!$B$5:$B$179)*($C26=Primary!$J$5:$J$179),Primary!$K$5:$K$179,"")),$E26:$I26)</f>
        <v>0</v>
      </c>
      <c r="T26" s="104">
        <f t="array" ref="T26">PRODUCT(SUM(IF((T$4=Primary!$B$5:$B$179)*($C26=Primary!$J$5:$J$179),Primary!$K$5:$K$179,"")),$E26:$I26)</f>
        <v>1.1279999999999999</v>
      </c>
      <c r="U26" s="100"/>
    </row>
    <row r="27" spans="1:21">
      <c r="A27" s="91">
        <v>14</v>
      </c>
      <c r="B27" s="102"/>
      <c r="C27" s="92" t="s">
        <v>251</v>
      </c>
      <c r="D27" s="96">
        <f>SUMIF(Primary!$J$5:$J$179,$C27,Primary!$K$5:$K$179)</f>
        <v>17</v>
      </c>
      <c r="E27" s="94">
        <v>0.4</v>
      </c>
      <c r="F27" s="94"/>
      <c r="G27" s="94"/>
      <c r="H27" s="94"/>
      <c r="I27" s="94"/>
      <c r="J27" s="103" t="s">
        <v>335</v>
      </c>
      <c r="K27" s="92" t="s">
        <v>88</v>
      </c>
      <c r="L27" s="96">
        <f t="shared" si="3"/>
        <v>6.8000000000000007</v>
      </c>
      <c r="M27" s="97">
        <f>COUNTIF('2.1'!$C$6:$C$106,$K27)</f>
        <v>1</v>
      </c>
      <c r="N27" s="98" t="str">
        <f>VLOOKUP($K27,'2.1'!$C$6:$F$106,4,FALSE)</f>
        <v>m2</v>
      </c>
      <c r="O27" s="98" t="b">
        <f t="shared" si="2"/>
        <v>1</v>
      </c>
      <c r="P27" s="99" t="str">
        <f>VLOOKUP($K27,'2.1'!$C$6:$F$106,2,FALSE)</f>
        <v>Sides and soffit of suspended beam</v>
      </c>
      <c r="Q27" s="99"/>
      <c r="R27" s="104">
        <f t="array" ref="R27">PRODUCT(SUM(IF((R$4=Primary!$B$5:$B$179)*($C27=Primary!$J$5:$J$179),Primary!$K$5:$K$179,"")),$E27:$I27)</f>
        <v>0</v>
      </c>
      <c r="S27" s="104">
        <f t="array" ref="S27">PRODUCT(SUM(IF((S$4=Primary!$B$5:$B$179)*($C27=Primary!$J$5:$J$179),Primary!$K$5:$K$179,"")),$E27:$I27)</f>
        <v>0</v>
      </c>
      <c r="T27" s="104">
        <f t="array" ref="T27">PRODUCT(SUM(IF((T$4=Primary!$B$5:$B$179)*($C27=Primary!$J$5:$J$179),Primary!$K$5:$K$179,"")),$E27:$I27)</f>
        <v>6.8000000000000007</v>
      </c>
      <c r="U27" s="100"/>
    </row>
    <row r="28" spans="1:21">
      <c r="A28" s="91">
        <v>15</v>
      </c>
      <c r="B28" s="102"/>
      <c r="C28" s="92" t="s">
        <v>250</v>
      </c>
      <c r="D28" s="96">
        <f>SUMIF(Primary!$J$5:$J$179,$C28,Primary!$K$5:$K$179)</f>
        <v>12.75</v>
      </c>
      <c r="E28" s="94">
        <v>0.4</v>
      </c>
      <c r="F28" s="94"/>
      <c r="G28" s="94"/>
      <c r="H28" s="94"/>
      <c r="I28" s="94"/>
      <c r="J28" s="103" t="s">
        <v>335</v>
      </c>
      <c r="K28" s="92" t="s">
        <v>88</v>
      </c>
      <c r="L28" s="96">
        <f t="shared" si="3"/>
        <v>5.1000000000000005</v>
      </c>
      <c r="M28" s="97">
        <f>COUNTIF('2.1'!$C$6:$C$106,$K28)</f>
        <v>1</v>
      </c>
      <c r="N28" s="98" t="str">
        <f>VLOOKUP($K28,'2.1'!$C$6:$F$106,4,FALSE)</f>
        <v>m2</v>
      </c>
      <c r="O28" s="98" t="b">
        <f t="shared" si="2"/>
        <v>1</v>
      </c>
      <c r="P28" s="99" t="str">
        <f>VLOOKUP($K28,'2.1'!$C$6:$F$106,2,FALSE)</f>
        <v>Sides and soffit of suspended beam</v>
      </c>
      <c r="Q28" s="99"/>
      <c r="R28" s="104">
        <f t="array" ref="R28">PRODUCT(SUM(IF((R$4=Primary!$B$5:$B$179)*($C28=Primary!$J$5:$J$179),Primary!$K$5:$K$179,"")),$E28:$I28)</f>
        <v>0</v>
      </c>
      <c r="S28" s="104">
        <f t="array" ref="S28">PRODUCT(SUM(IF((S$4=Primary!$B$5:$B$179)*($C28=Primary!$J$5:$J$179),Primary!$K$5:$K$179,"")),$E28:$I28)</f>
        <v>0</v>
      </c>
      <c r="T28" s="104">
        <f t="array" ref="T28">PRODUCT(SUM(IF((T$4=Primary!$B$5:$B$179)*($C28=Primary!$J$5:$J$179),Primary!$K$5:$K$179,"")),$E28:$I28)</f>
        <v>5.1000000000000005</v>
      </c>
      <c r="U28" s="100"/>
    </row>
    <row r="29" spans="1:21">
      <c r="A29" s="91">
        <v>16</v>
      </c>
      <c r="B29" s="102"/>
      <c r="C29" s="92" t="s">
        <v>255</v>
      </c>
      <c r="D29" s="96">
        <f>SUMIF(Primary!$J$5:$J$179,$C29,Primary!$K$5:$K$179)</f>
        <v>8.5</v>
      </c>
      <c r="E29" s="94">
        <v>0.4</v>
      </c>
      <c r="F29" s="94"/>
      <c r="G29" s="94"/>
      <c r="H29" s="94"/>
      <c r="I29" s="94"/>
      <c r="J29" s="103" t="s">
        <v>335</v>
      </c>
      <c r="K29" s="92" t="s">
        <v>88</v>
      </c>
      <c r="L29" s="96">
        <f t="shared" si="3"/>
        <v>3.4000000000000004</v>
      </c>
      <c r="M29" s="97">
        <f>COUNTIF('2.1'!$C$6:$C$106,$K29)</f>
        <v>1</v>
      </c>
      <c r="N29" s="98" t="str">
        <f>VLOOKUP($K29,'2.1'!$C$6:$F$106,4,FALSE)</f>
        <v>m2</v>
      </c>
      <c r="O29" s="98" t="b">
        <f t="shared" si="2"/>
        <v>1</v>
      </c>
      <c r="P29" s="99" t="str">
        <f>VLOOKUP($K29,'2.1'!$C$6:$F$106,2,FALSE)</f>
        <v>Sides and soffit of suspended beam</v>
      </c>
      <c r="Q29" s="99"/>
      <c r="R29" s="104">
        <f t="array" ref="R29">PRODUCT(SUM(IF((R$4=Primary!$B$5:$B$179)*($C29=Primary!$J$5:$J$179),Primary!$K$5:$K$179,"")),$E29:$I29)</f>
        <v>0</v>
      </c>
      <c r="S29" s="104">
        <f t="array" ref="S29">PRODUCT(SUM(IF((S$4=Primary!$B$5:$B$179)*($C29=Primary!$J$5:$J$179),Primary!$K$5:$K$179,"")),$E29:$I29)</f>
        <v>0</v>
      </c>
      <c r="T29" s="104">
        <f t="array" ref="T29">PRODUCT(SUM(IF((T$4=Primary!$B$5:$B$179)*($C29=Primary!$J$5:$J$179),Primary!$K$5:$K$179,"")),$E29:$I29)</f>
        <v>3.4000000000000004</v>
      </c>
      <c r="U29" s="100"/>
    </row>
    <row r="30" spans="1:21">
      <c r="A30" s="91">
        <v>17</v>
      </c>
      <c r="B30" s="102"/>
      <c r="C30" s="92" t="s">
        <v>252</v>
      </c>
      <c r="D30" s="96">
        <f>SUMIF(Primary!$J$5:$J$179,$C30,Primary!$K$5:$K$179)</f>
        <v>40.28</v>
      </c>
      <c r="E30" s="94">
        <v>0.4</v>
      </c>
      <c r="F30" s="94"/>
      <c r="G30" s="94"/>
      <c r="H30" s="94"/>
      <c r="I30" s="94"/>
      <c r="J30" s="103" t="s">
        <v>335</v>
      </c>
      <c r="K30" s="92" t="s">
        <v>88</v>
      </c>
      <c r="L30" s="96">
        <f t="shared" si="3"/>
        <v>16.112000000000002</v>
      </c>
      <c r="M30" s="97">
        <f>COUNTIF('2.1'!$C$6:$C$106,$K30)</f>
        <v>1</v>
      </c>
      <c r="N30" s="98" t="str">
        <f>VLOOKUP($K30,'2.1'!$C$6:$F$106,4,FALSE)</f>
        <v>m2</v>
      </c>
      <c r="O30" s="98" t="b">
        <f t="shared" si="2"/>
        <v>1</v>
      </c>
      <c r="P30" s="99" t="str">
        <f>VLOOKUP($K30,'2.1'!$C$6:$F$106,2,FALSE)</f>
        <v>Sides and soffit of suspended beam</v>
      </c>
      <c r="Q30" s="99"/>
      <c r="R30" s="104">
        <f t="array" ref="R30">PRODUCT(SUM(IF((R$4=Primary!$B$5:$B$179)*($C30=Primary!$J$5:$J$179),Primary!$K$5:$K$179,"")),$E30:$I30)</f>
        <v>0</v>
      </c>
      <c r="S30" s="104">
        <f t="array" ref="S30">PRODUCT(SUM(IF((S$4=Primary!$B$5:$B$179)*($C30=Primary!$J$5:$J$179),Primary!$K$5:$K$179,"")),$E30:$I30)</f>
        <v>0</v>
      </c>
      <c r="T30" s="104">
        <f t="array" ref="T30">PRODUCT(SUM(IF((T$4=Primary!$B$5:$B$179)*($C30=Primary!$J$5:$J$179),Primary!$K$5:$K$179,"")),$E30:$I30)</f>
        <v>16.112000000000002</v>
      </c>
      <c r="U30" s="100"/>
    </row>
    <row r="31" spans="1:21">
      <c r="A31" s="91">
        <v>18</v>
      </c>
      <c r="B31" s="102"/>
      <c r="C31" s="92" t="s">
        <v>253</v>
      </c>
      <c r="D31" s="96">
        <f>SUMIF(Primary!$J$5:$J$179,$C31,Primary!$K$5:$K$179)</f>
        <v>18.5</v>
      </c>
      <c r="E31" s="94">
        <v>0.4</v>
      </c>
      <c r="F31" s="94"/>
      <c r="G31" s="94"/>
      <c r="H31" s="94"/>
      <c r="I31" s="94"/>
      <c r="J31" s="103" t="s">
        <v>335</v>
      </c>
      <c r="K31" s="92" t="s">
        <v>88</v>
      </c>
      <c r="L31" s="96">
        <f t="shared" si="3"/>
        <v>7.4</v>
      </c>
      <c r="M31" s="97">
        <f>COUNTIF('2.1'!$C$6:$C$106,$K31)</f>
        <v>1</v>
      </c>
      <c r="N31" s="98" t="str">
        <f>VLOOKUP($K31,'2.1'!$C$6:$F$106,4,FALSE)</f>
        <v>m2</v>
      </c>
      <c r="O31" s="98" t="b">
        <f t="shared" si="2"/>
        <v>1</v>
      </c>
      <c r="P31" s="99" t="str">
        <f>VLOOKUP($K31,'2.1'!$C$6:$F$106,2,FALSE)</f>
        <v>Sides and soffit of suspended beam</v>
      </c>
      <c r="Q31" s="99"/>
      <c r="R31" s="104">
        <f t="array" ref="R31">PRODUCT(SUM(IF((R$4=Primary!$B$5:$B$179)*($C31=Primary!$J$5:$J$179),Primary!$K$5:$K$179,"")),$E31:$I31)</f>
        <v>0</v>
      </c>
      <c r="S31" s="104">
        <f t="array" ref="S31">PRODUCT(SUM(IF((S$4=Primary!$B$5:$B$179)*($C31=Primary!$J$5:$J$179),Primary!$K$5:$K$179,"")),$E31:$I31)</f>
        <v>0</v>
      </c>
      <c r="T31" s="104">
        <f t="array" ref="T31">PRODUCT(SUM(IF((T$4=Primary!$B$5:$B$179)*($C31=Primary!$J$5:$J$179),Primary!$K$5:$K$179,"")),$E31:$I31)</f>
        <v>7.4</v>
      </c>
      <c r="U31" s="100"/>
    </row>
    <row r="32" spans="1:21" ht="22.5">
      <c r="A32" s="91">
        <v>19</v>
      </c>
      <c r="B32" s="102"/>
      <c r="C32" s="92" t="s">
        <v>256</v>
      </c>
      <c r="D32" s="96">
        <f>SUMIF(Primary!$J$5:$J$179,$C32,Primary!$K$5:$K$179)</f>
        <v>18.100000000000001</v>
      </c>
      <c r="E32" s="94"/>
      <c r="F32" s="94">
        <f>0.35-0.15</f>
        <v>0.19999999999999998</v>
      </c>
      <c r="G32" s="94"/>
      <c r="H32" s="94">
        <v>2</v>
      </c>
      <c r="I32" s="94"/>
      <c r="J32" s="103" t="s">
        <v>335</v>
      </c>
      <c r="K32" s="92" t="s">
        <v>90</v>
      </c>
      <c r="L32" s="96">
        <f t="shared" si="3"/>
        <v>7.24</v>
      </c>
      <c r="M32" s="97">
        <f>COUNTIF('2.1'!$C$6:$C$106,$K32)</f>
        <v>1</v>
      </c>
      <c r="N32" s="98" t="str">
        <f>VLOOKUP($K32,'2.1'!$C$6:$F$106,4,FALSE)</f>
        <v>m2</v>
      </c>
      <c r="O32" s="98" t="b">
        <f t="shared" si="2"/>
        <v>1</v>
      </c>
      <c r="P32" s="99" t="str">
        <f>VLOOKUP($K32,'2.1'!$C$6:$F$106,2,FALSE)</f>
        <v>Sides and soffit of suspended beam; strutting 3.5 - 5.0 high</v>
      </c>
      <c r="Q32" s="99"/>
      <c r="R32" s="104">
        <f t="array" ref="R32">PRODUCT(SUM(IF((R$4=Primary!$B$5:$B$179)*($C32=Primary!$J$5:$J$179),Primary!$K$5:$K$179,"")),$E32:$I32)</f>
        <v>0</v>
      </c>
      <c r="S32" s="104">
        <f t="array" ref="S32">PRODUCT(SUM(IF((S$4=Primary!$B$5:$B$179)*($C32=Primary!$J$5:$J$179),Primary!$K$5:$K$179,"")),$E32:$I32)</f>
        <v>0</v>
      </c>
      <c r="T32" s="104">
        <f t="array" ref="T32">PRODUCT(SUM(IF((T$4=Primary!$B$5:$B$179)*($C32=Primary!$J$5:$J$179),Primary!$K$5:$K$179,"")),$E32:$I32)</f>
        <v>7.24</v>
      </c>
      <c r="U32" s="100"/>
    </row>
    <row r="33" spans="1:21">
      <c r="A33" s="91">
        <v>20</v>
      </c>
      <c r="B33" s="102"/>
      <c r="C33" s="92" t="s">
        <v>254</v>
      </c>
      <c r="D33" s="96">
        <f>SUMIF(Primary!$J$5:$J$179,$C33,Primary!$K$5:$K$179)</f>
        <v>3.76</v>
      </c>
      <c r="E33" s="94"/>
      <c r="F33" s="94">
        <f>0.6-0.15</f>
        <v>0.44999999999999996</v>
      </c>
      <c r="G33" s="94"/>
      <c r="H33" s="94">
        <v>2</v>
      </c>
      <c r="I33" s="94"/>
      <c r="J33" s="103" t="s">
        <v>335</v>
      </c>
      <c r="K33" s="92" t="s">
        <v>88</v>
      </c>
      <c r="L33" s="96">
        <f t="shared" si="3"/>
        <v>3.3839999999999995</v>
      </c>
      <c r="M33" s="97">
        <f>COUNTIF('2.1'!$C$6:$C$106,$K33)</f>
        <v>1</v>
      </c>
      <c r="N33" s="98" t="str">
        <f>VLOOKUP($K33,'2.1'!$C$6:$F$106,4,FALSE)</f>
        <v>m2</v>
      </c>
      <c r="O33" s="98" t="b">
        <f t="shared" si="2"/>
        <v>1</v>
      </c>
      <c r="P33" s="99" t="str">
        <f>VLOOKUP($K33,'2.1'!$C$6:$F$106,2,FALSE)</f>
        <v>Sides and soffit of suspended beam</v>
      </c>
      <c r="Q33" s="99"/>
      <c r="R33" s="104">
        <f t="array" ref="R33">PRODUCT(SUM(IF((R$4=Primary!$B$5:$B$179)*($C33=Primary!$J$5:$J$179),Primary!$K$5:$K$179,"")),$E33:$I33)</f>
        <v>0</v>
      </c>
      <c r="S33" s="104">
        <f t="array" ref="S33">PRODUCT(SUM(IF((S$4=Primary!$B$5:$B$179)*($C33=Primary!$J$5:$J$179),Primary!$K$5:$K$179,"")),$E33:$I33)</f>
        <v>0</v>
      </c>
      <c r="T33" s="104">
        <f t="array" ref="T33">PRODUCT(SUM(IF((T$4=Primary!$B$5:$B$179)*($C33=Primary!$J$5:$J$179),Primary!$K$5:$K$179,"")),$E33:$I33)</f>
        <v>3.3839999999999995</v>
      </c>
      <c r="U33" s="100"/>
    </row>
    <row r="34" spans="1:21">
      <c r="A34" s="91">
        <v>21</v>
      </c>
      <c r="B34" s="102"/>
      <c r="C34" s="92" t="s">
        <v>251</v>
      </c>
      <c r="D34" s="96">
        <f>SUMIF(Primary!$J$5:$J$179,$C34,Primary!$K$5:$K$179)</f>
        <v>17</v>
      </c>
      <c r="E34" s="94"/>
      <c r="F34" s="94">
        <v>0.8</v>
      </c>
      <c r="G34" s="94"/>
      <c r="H34" s="94">
        <v>2</v>
      </c>
      <c r="I34" s="94"/>
      <c r="J34" s="103" t="s">
        <v>335</v>
      </c>
      <c r="K34" s="92" t="s">
        <v>88</v>
      </c>
      <c r="L34" s="96">
        <f t="shared" si="3"/>
        <v>27.200000000000003</v>
      </c>
      <c r="M34" s="97">
        <f>COUNTIF('2.1'!$C$6:$C$106,$K34)</f>
        <v>1</v>
      </c>
      <c r="N34" s="98" t="str">
        <f>VLOOKUP($K34,'2.1'!$C$6:$F$106,4,FALSE)</f>
        <v>m2</v>
      </c>
      <c r="O34" s="98" t="b">
        <f t="shared" si="2"/>
        <v>1</v>
      </c>
      <c r="P34" s="99" t="str">
        <f>VLOOKUP($K34,'2.1'!$C$6:$F$106,2,FALSE)</f>
        <v>Sides and soffit of suspended beam</v>
      </c>
      <c r="Q34" s="99"/>
      <c r="R34" s="104">
        <f t="array" ref="R34">PRODUCT(SUM(IF((R$4=Primary!$B$5:$B$179)*($C34=Primary!$J$5:$J$179),Primary!$K$5:$K$179,"")),$E34:$I34)</f>
        <v>0</v>
      </c>
      <c r="S34" s="104">
        <f t="array" ref="S34">PRODUCT(SUM(IF((S$4=Primary!$B$5:$B$179)*($C34=Primary!$J$5:$J$179),Primary!$K$5:$K$179,"")),$E34:$I34)</f>
        <v>0</v>
      </c>
      <c r="T34" s="104">
        <f t="array" ref="T34">PRODUCT(SUM(IF((T$4=Primary!$B$5:$B$179)*($C34=Primary!$J$5:$J$179),Primary!$K$5:$K$179,"")),$E34:$I34)</f>
        <v>27.200000000000003</v>
      </c>
      <c r="U34" s="100"/>
    </row>
    <row r="35" spans="1:21">
      <c r="A35" s="91">
        <v>22</v>
      </c>
      <c r="B35" s="102"/>
      <c r="C35" s="92" t="s">
        <v>250</v>
      </c>
      <c r="D35" s="96">
        <f>SUMIF(Primary!$J$5:$J$179,$C35,Primary!$K$5:$K$179)</f>
        <v>12.75</v>
      </c>
      <c r="E35" s="94"/>
      <c r="F35" s="94">
        <f>0.8-0.13</f>
        <v>0.67</v>
      </c>
      <c r="G35" s="94"/>
      <c r="H35" s="94">
        <v>2</v>
      </c>
      <c r="I35" s="94"/>
      <c r="J35" s="103" t="s">
        <v>335</v>
      </c>
      <c r="K35" s="92" t="s">
        <v>88</v>
      </c>
      <c r="L35" s="96">
        <f t="shared" si="3"/>
        <v>17.085000000000001</v>
      </c>
      <c r="M35" s="97">
        <f>COUNTIF('2.1'!$C$6:$C$106,$K35)</f>
        <v>1</v>
      </c>
      <c r="N35" s="98" t="str">
        <f>VLOOKUP($K35,'2.1'!$C$6:$F$106,4,FALSE)</f>
        <v>m2</v>
      </c>
      <c r="O35" s="98" t="b">
        <f t="shared" si="2"/>
        <v>1</v>
      </c>
      <c r="P35" s="99" t="str">
        <f>VLOOKUP($K35,'2.1'!$C$6:$F$106,2,FALSE)</f>
        <v>Sides and soffit of suspended beam</v>
      </c>
      <c r="Q35" s="99"/>
      <c r="R35" s="104">
        <f t="array" ref="R35">PRODUCT(SUM(IF((R$4=Primary!$B$5:$B$179)*($C35=Primary!$J$5:$J$179),Primary!$K$5:$K$179,"")),$E35:$I35)</f>
        <v>0</v>
      </c>
      <c r="S35" s="104">
        <f t="array" ref="S35">PRODUCT(SUM(IF((S$4=Primary!$B$5:$B$179)*($C35=Primary!$J$5:$J$179),Primary!$K$5:$K$179,"")),$E35:$I35)</f>
        <v>0</v>
      </c>
      <c r="T35" s="104">
        <f t="array" ref="T35">PRODUCT(SUM(IF((T$4=Primary!$B$5:$B$179)*($C35=Primary!$J$5:$J$179),Primary!$K$5:$K$179,"")),$E35:$I35)</f>
        <v>17.085000000000001</v>
      </c>
      <c r="U35" s="100"/>
    </row>
    <row r="36" spans="1:21">
      <c r="A36" s="91">
        <v>23</v>
      </c>
      <c r="B36" s="102"/>
      <c r="C36" s="92" t="s">
        <v>255</v>
      </c>
      <c r="D36" s="96">
        <f>SUMIF(Primary!$J$5:$J$179,$C36,Primary!$K$5:$K$179)</f>
        <v>8.5</v>
      </c>
      <c r="E36" s="94"/>
      <c r="F36" s="94">
        <f>0.8-0.13</f>
        <v>0.67</v>
      </c>
      <c r="G36" s="94"/>
      <c r="H36" s="94">
        <v>2</v>
      </c>
      <c r="I36" s="94"/>
      <c r="J36" s="103" t="s">
        <v>335</v>
      </c>
      <c r="K36" s="92" t="s">
        <v>88</v>
      </c>
      <c r="L36" s="96">
        <f t="shared" si="3"/>
        <v>11.39</v>
      </c>
      <c r="M36" s="97">
        <f>COUNTIF('2.1'!$C$6:$C$106,$K36)</f>
        <v>1</v>
      </c>
      <c r="N36" s="98" t="str">
        <f>VLOOKUP($K36,'2.1'!$C$6:$F$106,4,FALSE)</f>
        <v>m2</v>
      </c>
      <c r="O36" s="98" t="b">
        <f t="shared" si="2"/>
        <v>1</v>
      </c>
      <c r="P36" s="99" t="str">
        <f>VLOOKUP($K36,'2.1'!$C$6:$F$106,2,FALSE)</f>
        <v>Sides and soffit of suspended beam</v>
      </c>
      <c r="Q36" s="99"/>
      <c r="R36" s="104">
        <f t="array" ref="R36">PRODUCT(SUM(IF((R$4=Primary!$B$5:$B$179)*($C36=Primary!$J$5:$J$179),Primary!$K$5:$K$179,"")),$E36:$I36)</f>
        <v>0</v>
      </c>
      <c r="S36" s="104">
        <f t="array" ref="S36">PRODUCT(SUM(IF((S$4=Primary!$B$5:$B$179)*($C36=Primary!$J$5:$J$179),Primary!$K$5:$K$179,"")),$E36:$I36)</f>
        <v>0</v>
      </c>
      <c r="T36" s="104">
        <f t="array" ref="T36">PRODUCT(SUM(IF((T$4=Primary!$B$5:$B$179)*($C36=Primary!$J$5:$J$179),Primary!$K$5:$K$179,"")),$E36:$I36)</f>
        <v>11.39</v>
      </c>
      <c r="U36" s="100"/>
    </row>
    <row r="37" spans="1:21">
      <c r="A37" s="91">
        <v>24</v>
      </c>
      <c r="B37" s="102"/>
      <c r="C37" s="92" t="s">
        <v>252</v>
      </c>
      <c r="D37" s="96">
        <f>SUMIF(Primary!$J$5:$J$179,$C37,Primary!$K$5:$K$179)</f>
        <v>40.28</v>
      </c>
      <c r="E37" s="94"/>
      <c r="F37" s="94">
        <f>0.8-0.15</f>
        <v>0.65</v>
      </c>
      <c r="G37" s="94"/>
      <c r="H37" s="94">
        <v>2</v>
      </c>
      <c r="I37" s="94"/>
      <c r="J37" s="103" t="s">
        <v>335</v>
      </c>
      <c r="K37" s="92" t="s">
        <v>88</v>
      </c>
      <c r="L37" s="96">
        <f t="shared" si="3"/>
        <v>52.364000000000004</v>
      </c>
      <c r="M37" s="97">
        <f>COUNTIF('2.1'!$C$6:$C$106,$K37)</f>
        <v>1</v>
      </c>
      <c r="N37" s="98" t="str">
        <f>VLOOKUP($K37,'2.1'!$C$6:$F$106,4,FALSE)</f>
        <v>m2</v>
      </c>
      <c r="O37" s="98" t="b">
        <f t="shared" si="2"/>
        <v>1</v>
      </c>
      <c r="P37" s="99" t="str">
        <f>VLOOKUP($K37,'2.1'!$C$6:$F$106,2,FALSE)</f>
        <v>Sides and soffit of suspended beam</v>
      </c>
      <c r="Q37" s="99"/>
      <c r="R37" s="104">
        <f t="array" ref="R37">PRODUCT(SUM(IF((R$4=Primary!$B$5:$B$179)*($C37=Primary!$J$5:$J$179),Primary!$K$5:$K$179,"")),$E37:$I37)</f>
        <v>0</v>
      </c>
      <c r="S37" s="104">
        <f t="array" ref="S37">PRODUCT(SUM(IF((S$4=Primary!$B$5:$B$179)*($C37=Primary!$J$5:$J$179),Primary!$K$5:$K$179,"")),$E37:$I37)</f>
        <v>0</v>
      </c>
      <c r="T37" s="104">
        <f t="array" ref="T37">PRODUCT(SUM(IF((T$4=Primary!$B$5:$B$179)*($C37=Primary!$J$5:$J$179),Primary!$K$5:$K$179,"")),$E37:$I37)</f>
        <v>52.364000000000004</v>
      </c>
      <c r="U37" s="100"/>
    </row>
    <row r="38" spans="1:21">
      <c r="A38" s="91">
        <v>25</v>
      </c>
      <c r="B38" s="102"/>
      <c r="C38" s="92" t="s">
        <v>253</v>
      </c>
      <c r="D38" s="96">
        <f>SUMIF(Primary!$J$5:$J$179,$C38,Primary!$K$5:$K$179)</f>
        <v>18.5</v>
      </c>
      <c r="E38" s="94"/>
      <c r="F38" s="94">
        <f>0.8-0.15</f>
        <v>0.65</v>
      </c>
      <c r="G38" s="94"/>
      <c r="H38" s="94">
        <v>2</v>
      </c>
      <c r="I38" s="94"/>
      <c r="J38" s="103" t="s">
        <v>335</v>
      </c>
      <c r="K38" s="92" t="s">
        <v>88</v>
      </c>
      <c r="L38" s="96">
        <f t="shared" si="3"/>
        <v>24.05</v>
      </c>
      <c r="M38" s="97">
        <f>COUNTIF('2.1'!$C$6:$C$106,$K38)</f>
        <v>1</v>
      </c>
      <c r="N38" s="98" t="str">
        <f>VLOOKUP($K38,'2.1'!$C$6:$F$106,4,FALSE)</f>
        <v>m2</v>
      </c>
      <c r="O38" s="98" t="b">
        <f t="shared" si="2"/>
        <v>1</v>
      </c>
      <c r="P38" s="99" t="str">
        <f>VLOOKUP($K38,'2.1'!$C$6:$F$106,2,FALSE)</f>
        <v>Sides and soffit of suspended beam</v>
      </c>
      <c r="Q38" s="99"/>
      <c r="R38" s="104">
        <f t="array" ref="R38">PRODUCT(SUM(IF((R$4=Primary!$B$5:$B$179)*($C38=Primary!$J$5:$J$179),Primary!$K$5:$K$179,"")),$E38:$I38)</f>
        <v>0</v>
      </c>
      <c r="S38" s="104">
        <f t="array" ref="S38">PRODUCT(SUM(IF((S$4=Primary!$B$5:$B$179)*($C38=Primary!$J$5:$J$179),Primary!$K$5:$K$179,"")),$E38:$I38)</f>
        <v>0</v>
      </c>
      <c r="T38" s="104">
        <f t="array" ref="T38">PRODUCT(SUM(IF((T$4=Primary!$B$5:$B$179)*($C38=Primary!$J$5:$J$179),Primary!$K$5:$K$179,"")),$E38:$I38)</f>
        <v>24.05</v>
      </c>
      <c r="U38" s="100"/>
    </row>
    <row r="39" spans="1:21" ht="22.5">
      <c r="A39" s="91">
        <v>26</v>
      </c>
      <c r="B39" s="102"/>
      <c r="C39" s="106" t="s">
        <v>268</v>
      </c>
      <c r="D39" s="96">
        <f>SUMIF(Primary!$J$5:$J$179,$C39,Primary!$K$5:$K$179)</f>
        <v>0</v>
      </c>
      <c r="E39" s="94"/>
      <c r="F39" s="94"/>
      <c r="G39" s="94"/>
      <c r="H39" s="94"/>
      <c r="I39" s="94"/>
      <c r="J39" s="103"/>
      <c r="K39" s="92"/>
      <c r="L39" s="96">
        <f t="shared" si="3"/>
        <v>0</v>
      </c>
      <c r="M39" s="97">
        <f>COUNTIF('2.1'!$C$6:$C$106,$K39)</f>
        <v>0</v>
      </c>
      <c r="N39" s="98" t="e">
        <f>VLOOKUP($K39,'2.1'!$C$6:$F$106,4,FALSE)</f>
        <v>#N/A</v>
      </c>
      <c r="O39" s="98" t="e">
        <f t="shared" si="2"/>
        <v>#N/A</v>
      </c>
      <c r="P39" s="99" t="e">
        <f>VLOOKUP($K39,'2.1'!$C$6:$F$106,2,FALSE)</f>
        <v>#N/A</v>
      </c>
      <c r="Q39" s="99"/>
      <c r="R39" s="104">
        <f t="array" ref="R39">PRODUCT(SUM(IF((R$4=Primary!$B$5:$B$179)*($C39=Primary!$J$5:$J$179),Primary!$K$5:$K$179,"")),$E39:$I39)</f>
        <v>0</v>
      </c>
      <c r="S39" s="104">
        <f t="array" ref="S39">PRODUCT(SUM(IF((S$4=Primary!$B$5:$B$179)*($C39=Primary!$J$5:$J$179),Primary!$K$5:$K$179,"")),$E39:$I39)</f>
        <v>0</v>
      </c>
      <c r="T39" s="104">
        <f t="array" ref="T39">PRODUCT(SUM(IF((T$4=Primary!$B$5:$B$179)*($C39=Primary!$J$5:$J$179),Primary!$K$5:$K$179,"")),$E39:$I39)</f>
        <v>0</v>
      </c>
      <c r="U39" s="100"/>
    </row>
    <row r="40" spans="1:21" ht="22.5">
      <c r="A40" s="91">
        <v>27</v>
      </c>
      <c r="B40" s="102"/>
      <c r="C40" s="92" t="s">
        <v>256</v>
      </c>
      <c r="D40" s="96">
        <f>SUMIF(Primary!$J$5:$J$179,$C40,Primary!$K$5:$K$179)</f>
        <v>18.100000000000001</v>
      </c>
      <c r="E40" s="94">
        <v>0.25</v>
      </c>
      <c r="F40" s="94"/>
      <c r="G40" s="94"/>
      <c r="H40" s="94"/>
      <c r="I40" s="94">
        <v>-1</v>
      </c>
      <c r="J40" s="103" t="s">
        <v>335</v>
      </c>
      <c r="K40" s="92" t="s">
        <v>92</v>
      </c>
      <c r="L40" s="96">
        <f t="shared" si="3"/>
        <v>-4.5250000000000004</v>
      </c>
      <c r="M40" s="97">
        <f>COUNTIF('2.1'!$C$6:$C$106,$K40)</f>
        <v>1</v>
      </c>
      <c r="N40" s="98" t="str">
        <f>VLOOKUP($K40,'2.1'!$C$6:$F$106,4,FALSE)</f>
        <v>m2</v>
      </c>
      <c r="O40" s="98" t="b">
        <f t="shared" si="2"/>
        <v>1</v>
      </c>
      <c r="P40" s="99" t="str">
        <f>VLOOKUP($K40,'2.1'!$C$6:$F$106,2,FALSE)</f>
        <v>Sides and soffit of suspended slab; strutting 3.5 - 5.0 high</v>
      </c>
      <c r="Q40" s="99"/>
      <c r="R40" s="104">
        <f t="array" ref="R40">PRODUCT(SUM(IF((R$4=Primary!$B$5:$B$179)*($C40=Primary!$J$5:$J$179),Primary!$K$5:$K$179,"")),$E40:$I40)</f>
        <v>0</v>
      </c>
      <c r="S40" s="104">
        <f t="array" ref="S40">PRODUCT(SUM(IF((S$4=Primary!$B$5:$B$179)*($C40=Primary!$J$5:$J$179),Primary!$K$5:$K$179,"")),$E40:$I40)</f>
        <v>0</v>
      </c>
      <c r="T40" s="104">
        <f t="array" ref="T40">PRODUCT(SUM(IF((T$4=Primary!$B$5:$B$179)*($C40=Primary!$J$5:$J$179),Primary!$K$5:$K$179,"")),$E40:$I40)</f>
        <v>-4.5250000000000004</v>
      </c>
      <c r="U40" s="100"/>
    </row>
    <row r="41" spans="1:21" ht="22.5">
      <c r="A41" s="91">
        <v>28</v>
      </c>
      <c r="B41" s="102"/>
      <c r="C41" s="92" t="s">
        <v>254</v>
      </c>
      <c r="D41" s="96">
        <f>SUMIF(Primary!$J$5:$J$179,$C41,Primary!$K$5:$K$179)</f>
        <v>3.76</v>
      </c>
      <c r="E41" s="94">
        <v>0.3</v>
      </c>
      <c r="F41" s="94"/>
      <c r="G41" s="94"/>
      <c r="H41" s="94"/>
      <c r="I41" s="94">
        <v>-1</v>
      </c>
      <c r="J41" s="103" t="s">
        <v>335</v>
      </c>
      <c r="K41" s="92" t="s">
        <v>92</v>
      </c>
      <c r="L41" s="96">
        <f t="shared" si="3"/>
        <v>-1.1279999999999999</v>
      </c>
      <c r="M41" s="97">
        <f>COUNTIF('2.1'!$C$6:$C$106,$K41)</f>
        <v>1</v>
      </c>
      <c r="N41" s="98" t="str">
        <f>VLOOKUP($K41,'2.1'!$C$6:$F$106,4,FALSE)</f>
        <v>m2</v>
      </c>
      <c r="O41" s="98" t="b">
        <f t="shared" si="2"/>
        <v>1</v>
      </c>
      <c r="P41" s="99" t="str">
        <f>VLOOKUP($K41,'2.1'!$C$6:$F$106,2,FALSE)</f>
        <v>Sides and soffit of suspended slab; strutting 3.5 - 5.0 high</v>
      </c>
      <c r="Q41" s="99"/>
      <c r="R41" s="104">
        <f t="array" ref="R41">PRODUCT(SUM(IF((R$4=Primary!$B$5:$B$179)*($C41=Primary!$J$5:$J$179),Primary!$K$5:$K$179,"")),$E41:$I41)</f>
        <v>0</v>
      </c>
      <c r="S41" s="104">
        <f t="array" ref="S41">PRODUCT(SUM(IF((S$4=Primary!$B$5:$B$179)*($C41=Primary!$J$5:$J$179),Primary!$K$5:$K$179,"")),$E41:$I41)</f>
        <v>0</v>
      </c>
      <c r="T41" s="104">
        <f t="array" ref="T41">PRODUCT(SUM(IF((T$4=Primary!$B$5:$B$179)*($C41=Primary!$J$5:$J$179),Primary!$K$5:$K$179,"")),$E41:$I41)</f>
        <v>-1.1279999999999999</v>
      </c>
      <c r="U41" s="100"/>
    </row>
    <row r="42" spans="1:21" ht="22.5">
      <c r="A42" s="91">
        <v>29</v>
      </c>
      <c r="B42" s="102"/>
      <c r="C42" s="92" t="s">
        <v>251</v>
      </c>
      <c r="D42" s="96">
        <f>SUMIF(Primary!$J$5:$J$179,$C42,Primary!$K$5:$K$179)</f>
        <v>17</v>
      </c>
      <c r="E42" s="94">
        <v>0.4</v>
      </c>
      <c r="F42" s="94"/>
      <c r="G42" s="94"/>
      <c r="H42" s="94"/>
      <c r="I42" s="94">
        <v>-1</v>
      </c>
      <c r="J42" s="103" t="s">
        <v>335</v>
      </c>
      <c r="K42" s="92" t="s">
        <v>92</v>
      </c>
      <c r="L42" s="96">
        <f t="shared" si="3"/>
        <v>-6.8000000000000007</v>
      </c>
      <c r="M42" s="97">
        <f>COUNTIF('2.1'!$C$6:$C$106,$K42)</f>
        <v>1</v>
      </c>
      <c r="N42" s="98" t="str">
        <f>VLOOKUP($K42,'2.1'!$C$6:$F$106,4,FALSE)</f>
        <v>m2</v>
      </c>
      <c r="O42" s="98" t="b">
        <f t="shared" si="2"/>
        <v>1</v>
      </c>
      <c r="P42" s="99" t="str">
        <f>VLOOKUP($K42,'2.1'!$C$6:$F$106,2,FALSE)</f>
        <v>Sides and soffit of suspended slab; strutting 3.5 - 5.0 high</v>
      </c>
      <c r="Q42" s="99"/>
      <c r="R42" s="104">
        <f t="array" ref="R42">PRODUCT(SUM(IF((R$4=Primary!$B$5:$B$179)*($C42=Primary!$J$5:$J$179),Primary!$K$5:$K$179,"")),$E42:$I42)</f>
        <v>0</v>
      </c>
      <c r="S42" s="104">
        <f t="array" ref="S42">PRODUCT(SUM(IF((S$4=Primary!$B$5:$B$179)*($C42=Primary!$J$5:$J$179),Primary!$K$5:$K$179,"")),$E42:$I42)</f>
        <v>0</v>
      </c>
      <c r="T42" s="104">
        <f t="array" ref="T42">PRODUCT(SUM(IF((T$4=Primary!$B$5:$B$179)*($C42=Primary!$J$5:$J$179),Primary!$K$5:$K$179,"")),$E42:$I42)</f>
        <v>-6.8000000000000007</v>
      </c>
      <c r="U42" s="100"/>
    </row>
    <row r="43" spans="1:21" ht="22.5">
      <c r="A43" s="91">
        <v>30</v>
      </c>
      <c r="B43" s="102"/>
      <c r="C43" s="92" t="s">
        <v>250</v>
      </c>
      <c r="D43" s="96">
        <f>SUMIF(Primary!$J$5:$J$179,$C43,Primary!$K$5:$K$179)</f>
        <v>12.75</v>
      </c>
      <c r="E43" s="94">
        <v>0.4</v>
      </c>
      <c r="F43" s="94"/>
      <c r="G43" s="94"/>
      <c r="H43" s="94"/>
      <c r="I43" s="94">
        <v>-1</v>
      </c>
      <c r="J43" s="103" t="s">
        <v>335</v>
      </c>
      <c r="K43" s="92" t="s">
        <v>92</v>
      </c>
      <c r="L43" s="96">
        <f t="shared" si="3"/>
        <v>-5.1000000000000005</v>
      </c>
      <c r="M43" s="97">
        <f>COUNTIF('2.1'!$C$6:$C$106,$K43)</f>
        <v>1</v>
      </c>
      <c r="N43" s="98" t="str">
        <f>VLOOKUP($K43,'2.1'!$C$6:$F$106,4,FALSE)</f>
        <v>m2</v>
      </c>
      <c r="O43" s="98" t="b">
        <f t="shared" si="2"/>
        <v>1</v>
      </c>
      <c r="P43" s="99" t="str">
        <f>VLOOKUP($K43,'2.1'!$C$6:$F$106,2,FALSE)</f>
        <v>Sides and soffit of suspended slab; strutting 3.5 - 5.0 high</v>
      </c>
      <c r="Q43" s="99"/>
      <c r="R43" s="104">
        <f t="array" ref="R43">PRODUCT(SUM(IF((R$4=Primary!$B$5:$B$179)*($C43=Primary!$J$5:$J$179),Primary!$K$5:$K$179,"")),$E43:$I43)</f>
        <v>0</v>
      </c>
      <c r="S43" s="104">
        <f t="array" ref="S43">PRODUCT(SUM(IF((S$4=Primary!$B$5:$B$179)*($C43=Primary!$J$5:$J$179),Primary!$K$5:$K$179,"")),$E43:$I43)</f>
        <v>0</v>
      </c>
      <c r="T43" s="104">
        <f t="array" ref="T43">PRODUCT(SUM(IF((T$4=Primary!$B$5:$B$179)*($C43=Primary!$J$5:$J$179),Primary!$K$5:$K$179,"")),$E43:$I43)</f>
        <v>-5.1000000000000005</v>
      </c>
      <c r="U43" s="100"/>
    </row>
    <row r="44" spans="1:21" ht="22.5">
      <c r="A44" s="91">
        <v>31</v>
      </c>
      <c r="B44" s="102"/>
      <c r="C44" s="92" t="s">
        <v>255</v>
      </c>
      <c r="D44" s="96">
        <f>SUMIF(Primary!$J$5:$J$179,$C44,Primary!$K$5:$K$179)</f>
        <v>8.5</v>
      </c>
      <c r="E44" s="94">
        <v>0.4</v>
      </c>
      <c r="F44" s="94"/>
      <c r="G44" s="94"/>
      <c r="H44" s="94"/>
      <c r="I44" s="94">
        <v>-1</v>
      </c>
      <c r="J44" s="103" t="s">
        <v>335</v>
      </c>
      <c r="K44" s="92" t="s">
        <v>92</v>
      </c>
      <c r="L44" s="96">
        <f t="shared" si="3"/>
        <v>-3.4000000000000004</v>
      </c>
      <c r="M44" s="97">
        <f>COUNTIF('2.1'!$C$6:$C$106,$K44)</f>
        <v>1</v>
      </c>
      <c r="N44" s="98" t="str">
        <f>VLOOKUP($K44,'2.1'!$C$6:$F$106,4,FALSE)</f>
        <v>m2</v>
      </c>
      <c r="O44" s="98" t="b">
        <f t="shared" si="2"/>
        <v>1</v>
      </c>
      <c r="P44" s="99" t="str">
        <f>VLOOKUP($K44,'2.1'!$C$6:$F$106,2,FALSE)</f>
        <v>Sides and soffit of suspended slab; strutting 3.5 - 5.0 high</v>
      </c>
      <c r="Q44" s="99"/>
      <c r="R44" s="104">
        <f t="array" ref="R44">PRODUCT(SUM(IF((R$4=Primary!$B$5:$B$179)*($C44=Primary!$J$5:$J$179),Primary!$K$5:$K$179,"")),$E44:$I44)</f>
        <v>0</v>
      </c>
      <c r="S44" s="104">
        <f t="array" ref="S44">PRODUCT(SUM(IF((S$4=Primary!$B$5:$B$179)*($C44=Primary!$J$5:$J$179),Primary!$K$5:$K$179,"")),$E44:$I44)</f>
        <v>0</v>
      </c>
      <c r="T44" s="104">
        <f t="array" ref="T44">PRODUCT(SUM(IF((T$4=Primary!$B$5:$B$179)*($C44=Primary!$J$5:$J$179),Primary!$K$5:$K$179,"")),$E44:$I44)</f>
        <v>-3.4000000000000004</v>
      </c>
      <c r="U44" s="100"/>
    </row>
    <row r="45" spans="1:21" ht="22.5">
      <c r="A45" s="91">
        <v>32</v>
      </c>
      <c r="B45" s="102"/>
      <c r="C45" s="92" t="s">
        <v>252</v>
      </c>
      <c r="D45" s="96">
        <f>SUMIF(Primary!$J$5:$J$179,$C45,Primary!$K$5:$K$179)</f>
        <v>40.28</v>
      </c>
      <c r="E45" s="94">
        <v>0.4</v>
      </c>
      <c r="F45" s="94"/>
      <c r="G45" s="94"/>
      <c r="H45" s="94"/>
      <c r="I45" s="94">
        <v>-1</v>
      </c>
      <c r="J45" s="103" t="s">
        <v>335</v>
      </c>
      <c r="K45" s="92" t="s">
        <v>92</v>
      </c>
      <c r="L45" s="96">
        <f t="shared" si="3"/>
        <v>-16.112000000000002</v>
      </c>
      <c r="M45" s="97">
        <f>COUNTIF('2.1'!$C$6:$C$106,$K45)</f>
        <v>1</v>
      </c>
      <c r="N45" s="98" t="str">
        <f>VLOOKUP($K45,'2.1'!$C$6:$F$106,4,FALSE)</f>
        <v>m2</v>
      </c>
      <c r="O45" s="98" t="b">
        <f t="shared" si="2"/>
        <v>1</v>
      </c>
      <c r="P45" s="99" t="str">
        <f>VLOOKUP($K45,'2.1'!$C$6:$F$106,2,FALSE)</f>
        <v>Sides and soffit of suspended slab; strutting 3.5 - 5.0 high</v>
      </c>
      <c r="Q45" s="99"/>
      <c r="R45" s="104">
        <f t="array" ref="R45">PRODUCT(SUM(IF((R$4=Primary!$B$5:$B$179)*($C45=Primary!$J$5:$J$179),Primary!$K$5:$K$179,"")),$E45:$I45)</f>
        <v>0</v>
      </c>
      <c r="S45" s="104">
        <f t="array" ref="S45">PRODUCT(SUM(IF((S$4=Primary!$B$5:$B$179)*($C45=Primary!$J$5:$J$179),Primary!$K$5:$K$179,"")),$E45:$I45)</f>
        <v>0</v>
      </c>
      <c r="T45" s="104">
        <f t="array" ref="T45">PRODUCT(SUM(IF((T$4=Primary!$B$5:$B$179)*($C45=Primary!$J$5:$J$179),Primary!$K$5:$K$179,"")),$E45:$I45)</f>
        <v>-16.112000000000002</v>
      </c>
      <c r="U45" s="100"/>
    </row>
    <row r="46" spans="1:21" ht="22.5">
      <c r="A46" s="91">
        <v>33</v>
      </c>
      <c r="B46" s="102"/>
      <c r="C46" s="92" t="s">
        <v>253</v>
      </c>
      <c r="D46" s="96">
        <f>SUMIF(Primary!$J$5:$J$179,$C46,Primary!$K$5:$K$179)</f>
        <v>18.5</v>
      </c>
      <c r="E46" s="94">
        <v>0.4</v>
      </c>
      <c r="F46" s="94"/>
      <c r="G46" s="94"/>
      <c r="H46" s="94"/>
      <c r="I46" s="94">
        <v>-1</v>
      </c>
      <c r="J46" s="103" t="s">
        <v>335</v>
      </c>
      <c r="K46" s="92" t="s">
        <v>92</v>
      </c>
      <c r="L46" s="96">
        <f t="shared" si="3"/>
        <v>-7.4</v>
      </c>
      <c r="M46" s="97">
        <f>COUNTIF('2.1'!$C$6:$C$106,$K46)</f>
        <v>1</v>
      </c>
      <c r="N46" s="98" t="str">
        <f>VLOOKUP($K46,'2.1'!$C$6:$F$106,4,FALSE)</f>
        <v>m2</v>
      </c>
      <c r="O46" s="98" t="b">
        <f t="shared" si="2"/>
        <v>1</v>
      </c>
      <c r="P46" s="99" t="str">
        <f>VLOOKUP($K46,'2.1'!$C$6:$F$106,2,FALSE)</f>
        <v>Sides and soffit of suspended slab; strutting 3.5 - 5.0 high</v>
      </c>
      <c r="Q46" s="99"/>
      <c r="R46" s="104">
        <f t="array" ref="R46">PRODUCT(SUM(IF((R$4=Primary!$B$5:$B$179)*($C46=Primary!$J$5:$J$179),Primary!$K$5:$K$179,"")),$E46:$I46)</f>
        <v>0</v>
      </c>
      <c r="S46" s="104">
        <f t="array" ref="S46">PRODUCT(SUM(IF((S$4=Primary!$B$5:$B$179)*($C46=Primary!$J$5:$J$179),Primary!$K$5:$K$179,"")),$E46:$I46)</f>
        <v>0</v>
      </c>
      <c r="T46" s="104">
        <f t="array" ref="T46">PRODUCT(SUM(IF((T$4=Primary!$B$5:$B$179)*($C46=Primary!$J$5:$J$179),Primary!$K$5:$K$179,"")),$E46:$I46)</f>
        <v>-7.4</v>
      </c>
      <c r="U46" s="100"/>
    </row>
    <row r="47" spans="1:21">
      <c r="A47" s="91">
        <v>34</v>
      </c>
      <c r="B47" s="102"/>
      <c r="C47" s="106" t="s">
        <v>93</v>
      </c>
      <c r="D47" s="96">
        <f>SUMIF(Primary!$J$5:$J$179,$C47,Primary!$K$5:$K$179)</f>
        <v>0</v>
      </c>
      <c r="E47" s="94"/>
      <c r="F47" s="94"/>
      <c r="G47" s="94"/>
      <c r="H47" s="94"/>
      <c r="I47" s="94"/>
      <c r="J47" s="103"/>
      <c r="K47" s="92"/>
      <c r="L47" s="96">
        <f t="shared" si="3"/>
        <v>0</v>
      </c>
      <c r="M47" s="97">
        <f>COUNTIF('2.1'!$C$6:$C$106,$K47)</f>
        <v>0</v>
      </c>
      <c r="N47" s="98" t="e">
        <f>VLOOKUP($K47,'2.1'!$C$6:$F$106,4,FALSE)</f>
        <v>#N/A</v>
      </c>
      <c r="O47" s="98" t="e">
        <f t="shared" si="2"/>
        <v>#N/A</v>
      </c>
      <c r="P47" s="99" t="e">
        <f>VLOOKUP($K47,'2.1'!$C$6:$F$106,2,FALSE)</f>
        <v>#N/A</v>
      </c>
      <c r="Q47" s="99"/>
      <c r="R47" s="104">
        <f t="array" ref="R47">PRODUCT(SUM(IF((R$4=Primary!$B$5:$B$179)*($C47=Primary!$J$5:$J$179),Primary!$K$5:$K$179,"")),$E47:$I47)</f>
        <v>0</v>
      </c>
      <c r="S47" s="104">
        <f t="array" ref="S47">PRODUCT(SUM(IF((S$4=Primary!$B$5:$B$179)*($C47=Primary!$J$5:$J$179),Primary!$K$5:$K$179,"")),$E47:$I47)</f>
        <v>0</v>
      </c>
      <c r="T47" s="104">
        <f t="array" ref="T47">PRODUCT(SUM(IF((T$4=Primary!$B$5:$B$179)*($C47=Primary!$J$5:$J$179),Primary!$K$5:$K$179,"")),$E47:$I47)</f>
        <v>0</v>
      </c>
      <c r="U47" s="100"/>
    </row>
    <row r="48" spans="1:21">
      <c r="A48" s="91">
        <v>35</v>
      </c>
      <c r="B48" s="102"/>
      <c r="C48" s="92" t="s">
        <v>255</v>
      </c>
      <c r="D48" s="96">
        <f>SUMIF(Primary!$J$5:$J$179,$C48,Primary!$K$5:$K$179)</f>
        <v>8.5</v>
      </c>
      <c r="E48" s="94"/>
      <c r="F48" s="94">
        <v>0.13</v>
      </c>
      <c r="G48" s="94"/>
      <c r="H48" s="94"/>
      <c r="I48" s="94"/>
      <c r="J48" s="103" t="s">
        <v>335</v>
      </c>
      <c r="K48" s="92" t="s">
        <v>88</v>
      </c>
      <c r="L48" s="96">
        <f t="shared" ref="L48:L79" si="4">PRODUCT(D48:I48)</f>
        <v>1.105</v>
      </c>
      <c r="M48" s="97">
        <f>COUNTIF('2.1'!$C$6:$C$106,$K48)</f>
        <v>1</v>
      </c>
      <c r="N48" s="98" t="str">
        <f>VLOOKUP($K48,'2.1'!$C$6:$F$106,4,FALSE)</f>
        <v>m2</v>
      </c>
      <c r="O48" s="98" t="b">
        <f t="shared" si="2"/>
        <v>1</v>
      </c>
      <c r="P48" s="99" t="str">
        <f>VLOOKUP($K48,'2.1'!$C$6:$F$106,2,FALSE)</f>
        <v>Sides and soffit of suspended beam</v>
      </c>
      <c r="Q48" s="99"/>
      <c r="R48" s="104">
        <f t="array" ref="R48">PRODUCT(SUM(IF((R$4=Primary!$B$5:$B$179)*($C48=Primary!$J$5:$J$179),Primary!$K$5:$K$179,"")),$E48:$I48)</f>
        <v>0</v>
      </c>
      <c r="S48" s="104">
        <f t="array" ref="S48">PRODUCT(SUM(IF((S$4=Primary!$B$5:$B$179)*($C48=Primary!$J$5:$J$179),Primary!$K$5:$K$179,"")),$E48:$I48)</f>
        <v>0</v>
      </c>
      <c r="T48" s="104">
        <f t="array" ref="T48">PRODUCT(SUM(IF((T$4=Primary!$B$5:$B$179)*($C48=Primary!$J$5:$J$179),Primary!$K$5:$K$179,"")),$E48:$I48)</f>
        <v>1.105</v>
      </c>
      <c r="U48" s="100"/>
    </row>
    <row r="49" spans="1:21">
      <c r="A49" s="91">
        <v>36</v>
      </c>
      <c r="B49" s="102"/>
      <c r="C49" s="92" t="s">
        <v>253</v>
      </c>
      <c r="D49" s="96">
        <f>SUMIF(Primary!$J$5:$J$179,$C49,Primary!$K$5:$K$179)</f>
        <v>18.5</v>
      </c>
      <c r="E49" s="94"/>
      <c r="F49" s="94">
        <v>0.15</v>
      </c>
      <c r="G49" s="94"/>
      <c r="H49" s="94"/>
      <c r="I49" s="94"/>
      <c r="J49" s="103" t="s">
        <v>335</v>
      </c>
      <c r="K49" s="92" t="s">
        <v>88</v>
      </c>
      <c r="L49" s="96">
        <f t="shared" si="4"/>
        <v>2.7749999999999999</v>
      </c>
      <c r="M49" s="97">
        <f>COUNTIF('2.1'!$C$6:$C$106,$K49)</f>
        <v>1</v>
      </c>
      <c r="N49" s="98" t="str">
        <f>VLOOKUP($K49,'2.1'!$C$6:$F$106,4,FALSE)</f>
        <v>m2</v>
      </c>
      <c r="O49" s="98" t="b">
        <f t="shared" si="2"/>
        <v>1</v>
      </c>
      <c r="P49" s="99" t="str">
        <f>VLOOKUP($K49,'2.1'!$C$6:$F$106,2,FALSE)</f>
        <v>Sides and soffit of suspended beam</v>
      </c>
      <c r="Q49" s="99"/>
      <c r="R49" s="104">
        <f t="array" ref="R49">PRODUCT(SUM(IF((R$4=Primary!$B$5:$B$179)*($C49=Primary!$J$5:$J$179),Primary!$K$5:$K$179,"")),$E49:$I49)</f>
        <v>0</v>
      </c>
      <c r="S49" s="104">
        <f t="array" ref="S49">PRODUCT(SUM(IF((S$4=Primary!$B$5:$B$179)*($C49=Primary!$J$5:$J$179),Primary!$K$5:$K$179,"")),$E49:$I49)</f>
        <v>0</v>
      </c>
      <c r="T49" s="104">
        <f t="array" ref="T49">PRODUCT(SUM(IF((T$4=Primary!$B$5:$B$179)*($C49=Primary!$J$5:$J$179),Primary!$K$5:$K$179,"")),$E49:$I49)</f>
        <v>2.7749999999999999</v>
      </c>
      <c r="U49" s="100"/>
    </row>
    <row r="50" spans="1:21">
      <c r="A50" s="91">
        <v>37</v>
      </c>
      <c r="B50" s="102"/>
      <c r="C50" s="106" t="s">
        <v>79</v>
      </c>
      <c r="D50" s="96"/>
      <c r="E50" s="94"/>
      <c r="F50" s="94"/>
      <c r="G50" s="94"/>
      <c r="H50" s="94"/>
      <c r="I50" s="94"/>
      <c r="J50" s="103"/>
      <c r="K50" s="92"/>
      <c r="L50" s="96">
        <f t="shared" si="4"/>
        <v>0</v>
      </c>
      <c r="M50" s="97">
        <f>COUNTIF('2.1'!$C$6:$C$106,$K50)</f>
        <v>0</v>
      </c>
      <c r="N50" s="98" t="e">
        <f>VLOOKUP($K50,'2.1'!$C$6:$F$106,4,FALSE)</f>
        <v>#N/A</v>
      </c>
      <c r="O50" s="98" t="e">
        <f t="shared" si="2"/>
        <v>#N/A</v>
      </c>
      <c r="P50" s="99" t="e">
        <f>VLOOKUP($K50,'2.1'!$C$6:$F$106,2,FALSE)</f>
        <v>#N/A</v>
      </c>
      <c r="Q50" s="99"/>
      <c r="R50" s="104">
        <f t="array" ref="R50">PRODUCT(SUM(IF((R$4=Primary!$B$5:$B$179)*($C50=Primary!$J$5:$J$179),Primary!$K$5:$K$179,"")),$E50:$I50)</f>
        <v>0</v>
      </c>
      <c r="S50" s="104">
        <f t="array" ref="S50">PRODUCT(SUM(IF((S$4=Primary!$B$5:$B$179)*($C50=Primary!$J$5:$J$179),Primary!$K$5:$K$179,"")),$E50:$I50)</f>
        <v>0</v>
      </c>
      <c r="T50" s="104">
        <f t="array" ref="T50">PRODUCT(SUM(IF((T$4=Primary!$B$5:$B$179)*($C50=Primary!$J$5:$J$179),Primary!$K$5:$K$179,"")),$E50:$I50)</f>
        <v>0</v>
      </c>
      <c r="U50" s="100"/>
    </row>
    <row r="51" spans="1:21">
      <c r="A51" s="91">
        <v>38</v>
      </c>
      <c r="B51" s="102"/>
      <c r="C51" s="108" t="s">
        <v>235</v>
      </c>
      <c r="D51" s="96">
        <f>SUMIF(Primary!$J$5:$J$179,$C51,Primary!$K$5:$K$179)</f>
        <v>4</v>
      </c>
      <c r="E51" s="94">
        <v>0.45</v>
      </c>
      <c r="F51" s="94">
        <v>0.6</v>
      </c>
      <c r="G51" s="94"/>
      <c r="H51" s="94"/>
      <c r="I51" s="94"/>
      <c r="J51" s="103" t="s">
        <v>334</v>
      </c>
      <c r="K51" s="92" t="s">
        <v>81</v>
      </c>
      <c r="L51" s="96">
        <f t="shared" si="4"/>
        <v>1.08</v>
      </c>
      <c r="M51" s="97">
        <f>COUNTIF('2.1'!$C$6:$C$106,$K51)</f>
        <v>1</v>
      </c>
      <c r="N51" s="98" t="str">
        <f>VLOOKUP($K51,'2.1'!$C$6:$F$106,4,FALSE)</f>
        <v>m3</v>
      </c>
      <c r="O51" s="98" t="b">
        <f t="shared" si="2"/>
        <v>1</v>
      </c>
      <c r="P51" s="99" t="str">
        <f>VLOOKUP($K51,'2.1'!$C$6:$F$106,2,FALSE)</f>
        <v>Column</v>
      </c>
      <c r="Q51" s="99"/>
      <c r="R51" s="104">
        <f t="array" ref="R51">PRODUCT(SUM(IF((R$4=Primary!$B$5:$B$179)*($C51=Primary!$J$5:$J$179),Primary!$K$5:$K$179,"")),$E51:$I51)</f>
        <v>0</v>
      </c>
      <c r="S51" s="104">
        <f t="array" ref="S51">PRODUCT(SUM(IF((S$4=Primary!$B$5:$B$179)*($C51=Primary!$J$5:$J$179),Primary!$K$5:$K$179,"")),$E51:$I51)</f>
        <v>1.08</v>
      </c>
      <c r="T51" s="104">
        <f t="array" ref="T51">PRODUCT(SUM(IF((T$4=Primary!$B$5:$B$179)*($C51=Primary!$J$5:$J$179),Primary!$K$5:$K$179,"")),$E51:$I51)</f>
        <v>0</v>
      </c>
      <c r="U51" s="100"/>
    </row>
    <row r="52" spans="1:21">
      <c r="A52" s="91">
        <v>39</v>
      </c>
      <c r="B52" s="102"/>
      <c r="C52" s="108" t="s">
        <v>237</v>
      </c>
      <c r="D52" s="96">
        <f>SUMIF(Primary!$J$5:$J$179,$C52,Primary!$K$5:$K$179)</f>
        <v>8</v>
      </c>
      <c r="E52" s="94">
        <v>0.45</v>
      </c>
      <c r="F52" s="94">
        <v>0.6</v>
      </c>
      <c r="G52" s="94"/>
      <c r="H52" s="94"/>
      <c r="I52" s="94"/>
      <c r="J52" s="103" t="s">
        <v>334</v>
      </c>
      <c r="K52" s="92" t="s">
        <v>81</v>
      </c>
      <c r="L52" s="96">
        <f t="shared" si="4"/>
        <v>2.16</v>
      </c>
      <c r="M52" s="97">
        <f>COUNTIF('2.1'!$C$6:$C$106,$K52)</f>
        <v>1</v>
      </c>
      <c r="N52" s="98" t="str">
        <f>VLOOKUP($K52,'2.1'!$C$6:$F$106,4,FALSE)</f>
        <v>m3</v>
      </c>
      <c r="O52" s="98" t="b">
        <f t="shared" si="2"/>
        <v>1</v>
      </c>
      <c r="P52" s="99" t="str">
        <f>VLOOKUP($K52,'2.1'!$C$6:$F$106,2,FALSE)</f>
        <v>Column</v>
      </c>
      <c r="Q52" s="99"/>
      <c r="R52" s="104">
        <f t="array" ref="R52">PRODUCT(SUM(IF((R$4=Primary!$B$5:$B$179)*($C52=Primary!$J$5:$J$179),Primary!$K$5:$K$179,"")),$E52:$I52)</f>
        <v>0</v>
      </c>
      <c r="S52" s="104">
        <f t="array" ref="S52">PRODUCT(SUM(IF((S$4=Primary!$B$5:$B$179)*($C52=Primary!$J$5:$J$179),Primary!$K$5:$K$179,"")),$E52:$I52)</f>
        <v>2.16</v>
      </c>
      <c r="T52" s="104">
        <f t="array" ref="T52">PRODUCT(SUM(IF((T$4=Primary!$B$5:$B$179)*($C52=Primary!$J$5:$J$179),Primary!$K$5:$K$179,"")),$E52:$I52)</f>
        <v>0</v>
      </c>
      <c r="U52" s="100"/>
    </row>
    <row r="53" spans="1:21">
      <c r="A53" s="91">
        <v>40</v>
      </c>
      <c r="B53" s="102"/>
      <c r="C53" s="108" t="s">
        <v>238</v>
      </c>
      <c r="D53" s="96">
        <f>SUMIF(Primary!$J$5:$J$179,$C53,Primary!$K$5:$K$179)</f>
        <v>4</v>
      </c>
      <c r="E53" s="94">
        <v>0.45</v>
      </c>
      <c r="F53" s="94">
        <v>0.6</v>
      </c>
      <c r="G53" s="94"/>
      <c r="H53" s="94"/>
      <c r="I53" s="94"/>
      <c r="J53" s="103" t="s">
        <v>334</v>
      </c>
      <c r="K53" s="92" t="s">
        <v>81</v>
      </c>
      <c r="L53" s="96">
        <f t="shared" si="4"/>
        <v>1.08</v>
      </c>
      <c r="M53" s="97">
        <f>COUNTIF('2.1'!$C$6:$C$106,$K53)</f>
        <v>1</v>
      </c>
      <c r="N53" s="98" t="str">
        <f>VLOOKUP($K53,'2.1'!$C$6:$F$106,4,FALSE)</f>
        <v>m3</v>
      </c>
      <c r="O53" s="98" t="b">
        <f t="shared" si="2"/>
        <v>1</v>
      </c>
      <c r="P53" s="99" t="str">
        <f>VLOOKUP($K53,'2.1'!$C$6:$F$106,2,FALSE)</f>
        <v>Column</v>
      </c>
      <c r="Q53" s="99"/>
      <c r="R53" s="104">
        <f t="array" ref="R53">PRODUCT(SUM(IF((R$4=Primary!$B$5:$B$179)*($C53=Primary!$J$5:$J$179),Primary!$K$5:$K$179,"")),$E53:$I53)</f>
        <v>0</v>
      </c>
      <c r="S53" s="104">
        <f t="array" ref="S53">PRODUCT(SUM(IF((S$4=Primary!$B$5:$B$179)*($C53=Primary!$J$5:$J$179),Primary!$K$5:$K$179,"")),$E53:$I53)</f>
        <v>1.08</v>
      </c>
      <c r="T53" s="104">
        <f t="array" ref="T53">PRODUCT(SUM(IF((T$4=Primary!$B$5:$B$179)*($C53=Primary!$J$5:$J$179),Primary!$K$5:$K$179,"")),$E53:$I53)</f>
        <v>0</v>
      </c>
      <c r="U53" s="100"/>
    </row>
    <row r="54" spans="1:21">
      <c r="A54" s="91">
        <v>41</v>
      </c>
      <c r="B54" s="102"/>
      <c r="C54" s="108" t="s">
        <v>241</v>
      </c>
      <c r="D54" s="96">
        <f>SUMIF(Primary!$J$5:$J$179,$C54,Primary!$K$5:$K$179)</f>
        <v>8</v>
      </c>
      <c r="E54" s="94">
        <v>0.6</v>
      </c>
      <c r="F54" s="94">
        <v>0.75</v>
      </c>
      <c r="G54" s="94"/>
      <c r="H54" s="94"/>
      <c r="I54" s="94"/>
      <c r="J54" s="103" t="s">
        <v>334</v>
      </c>
      <c r="K54" s="92" t="s">
        <v>81</v>
      </c>
      <c r="L54" s="96">
        <f t="shared" si="4"/>
        <v>3.5999999999999996</v>
      </c>
      <c r="M54" s="97">
        <f>COUNTIF('2.1'!$C$6:$C$106,$K54)</f>
        <v>1</v>
      </c>
      <c r="N54" s="98" t="str">
        <f>VLOOKUP($K54,'2.1'!$C$6:$F$106,4,FALSE)</f>
        <v>m3</v>
      </c>
      <c r="O54" s="98" t="b">
        <f t="shared" si="2"/>
        <v>1</v>
      </c>
      <c r="P54" s="99" t="str">
        <f>VLOOKUP($K54,'2.1'!$C$6:$F$106,2,FALSE)</f>
        <v>Column</v>
      </c>
      <c r="Q54" s="99"/>
      <c r="R54" s="104">
        <f t="array" ref="R54">PRODUCT(SUM(IF((R$4=Primary!$B$5:$B$179)*($C54=Primary!$J$5:$J$179),Primary!$K$5:$K$179,"")),$E54:$I54)</f>
        <v>0</v>
      </c>
      <c r="S54" s="104">
        <f t="array" ref="S54">PRODUCT(SUM(IF((S$4=Primary!$B$5:$B$179)*($C54=Primary!$J$5:$J$179),Primary!$K$5:$K$179,"")),$E54:$I54)</f>
        <v>3.5999999999999996</v>
      </c>
      <c r="T54" s="104">
        <f t="array" ref="T54">PRODUCT(SUM(IF((T$4=Primary!$B$5:$B$179)*($C54=Primary!$J$5:$J$179),Primary!$K$5:$K$179,"")),$E54:$I54)</f>
        <v>0</v>
      </c>
      <c r="U54" s="100"/>
    </row>
    <row r="55" spans="1:21">
      <c r="A55" s="91">
        <v>42</v>
      </c>
      <c r="B55" s="102"/>
      <c r="C55" s="108" t="s">
        <v>239</v>
      </c>
      <c r="D55" s="96">
        <f>SUMIF(Primary!$J$5:$J$179,$C55,Primary!$K$5:$K$179)</f>
        <v>8</v>
      </c>
      <c r="E55" s="94">
        <v>0.8</v>
      </c>
      <c r="F55" s="94">
        <v>0.75</v>
      </c>
      <c r="G55" s="94"/>
      <c r="H55" s="94"/>
      <c r="I55" s="94"/>
      <c r="J55" s="103" t="s">
        <v>334</v>
      </c>
      <c r="K55" s="92" t="s">
        <v>81</v>
      </c>
      <c r="L55" s="96">
        <f t="shared" si="4"/>
        <v>4.8000000000000007</v>
      </c>
      <c r="M55" s="97">
        <f>COUNTIF('2.1'!$C$6:$C$106,$K55)</f>
        <v>1</v>
      </c>
      <c r="N55" s="98" t="str">
        <f>VLOOKUP($K55,'2.1'!$C$6:$F$106,4,FALSE)</f>
        <v>m3</v>
      </c>
      <c r="O55" s="98" t="b">
        <f t="shared" si="2"/>
        <v>1</v>
      </c>
      <c r="P55" s="99" t="str">
        <f>VLOOKUP($K55,'2.1'!$C$6:$F$106,2,FALSE)</f>
        <v>Column</v>
      </c>
      <c r="Q55" s="99"/>
      <c r="R55" s="104">
        <f t="array" ref="R55">PRODUCT(SUM(IF((R$4=Primary!$B$5:$B$179)*($C55=Primary!$J$5:$J$179),Primary!$K$5:$K$179,"")),$E55:$I55)</f>
        <v>0</v>
      </c>
      <c r="S55" s="104">
        <f t="array" ref="S55">PRODUCT(SUM(IF((S$4=Primary!$B$5:$B$179)*($C55=Primary!$J$5:$J$179),Primary!$K$5:$K$179,"")),$E55:$I55)</f>
        <v>4.8000000000000007</v>
      </c>
      <c r="T55" s="104">
        <f t="array" ref="T55">PRODUCT(SUM(IF((T$4=Primary!$B$5:$B$179)*($C55=Primary!$J$5:$J$179),Primary!$K$5:$K$179,"")),$E55:$I55)</f>
        <v>0</v>
      </c>
      <c r="U55" s="100"/>
    </row>
    <row r="56" spans="1:21">
      <c r="A56" s="91">
        <v>43</v>
      </c>
      <c r="B56" s="102"/>
      <c r="C56" s="108" t="s">
        <v>236</v>
      </c>
      <c r="D56" s="96">
        <f>SUMIF(Primary!$J$5:$J$179,$C56,Primary!$K$5:$K$179)</f>
        <v>4</v>
      </c>
      <c r="E56" s="94">
        <v>0.8</v>
      </c>
      <c r="F56" s="94">
        <v>0.75</v>
      </c>
      <c r="G56" s="94"/>
      <c r="H56" s="94"/>
      <c r="I56" s="94"/>
      <c r="J56" s="103" t="s">
        <v>334</v>
      </c>
      <c r="K56" s="92" t="s">
        <v>81</v>
      </c>
      <c r="L56" s="96">
        <f t="shared" si="4"/>
        <v>2.4000000000000004</v>
      </c>
      <c r="M56" s="97">
        <f>COUNTIF('2.1'!$C$6:$C$106,$K56)</f>
        <v>1</v>
      </c>
      <c r="N56" s="98" t="str">
        <f>VLOOKUP($K56,'2.1'!$C$6:$F$106,4,FALSE)</f>
        <v>m3</v>
      </c>
      <c r="O56" s="98" t="b">
        <f t="shared" si="2"/>
        <v>1</v>
      </c>
      <c r="P56" s="99" t="str">
        <f>VLOOKUP($K56,'2.1'!$C$6:$F$106,2,FALSE)</f>
        <v>Column</v>
      </c>
      <c r="Q56" s="99"/>
      <c r="R56" s="104">
        <f t="array" ref="R56">PRODUCT(SUM(IF((R$4=Primary!$B$5:$B$179)*($C56=Primary!$J$5:$J$179),Primary!$K$5:$K$179,"")),$E56:$I56)</f>
        <v>0</v>
      </c>
      <c r="S56" s="104">
        <f t="array" ref="S56">PRODUCT(SUM(IF((S$4=Primary!$B$5:$B$179)*($C56=Primary!$J$5:$J$179),Primary!$K$5:$K$179,"")),$E56:$I56)</f>
        <v>2.4000000000000004</v>
      </c>
      <c r="T56" s="104">
        <f t="array" ref="T56">PRODUCT(SUM(IF((T$4=Primary!$B$5:$B$179)*($C56=Primary!$J$5:$J$179),Primary!$K$5:$K$179,"")),$E56:$I56)</f>
        <v>0</v>
      </c>
      <c r="U56" s="100"/>
    </row>
    <row r="57" spans="1:21">
      <c r="A57" s="91">
        <v>44</v>
      </c>
      <c r="B57" s="102"/>
      <c r="C57" s="108" t="s">
        <v>240</v>
      </c>
      <c r="D57" s="96">
        <f>SUMIF(Primary!$J$5:$J$179,$C57,Primary!$K$5:$K$179)</f>
        <v>4</v>
      </c>
      <c r="E57" s="94">
        <v>0.8</v>
      </c>
      <c r="F57" s="94">
        <v>0.75</v>
      </c>
      <c r="G57" s="94"/>
      <c r="H57" s="94"/>
      <c r="I57" s="94"/>
      <c r="J57" s="103" t="s">
        <v>334</v>
      </c>
      <c r="K57" s="92" t="s">
        <v>81</v>
      </c>
      <c r="L57" s="96">
        <f t="shared" si="4"/>
        <v>2.4000000000000004</v>
      </c>
      <c r="M57" s="97">
        <f>COUNTIF('2.1'!$C$6:$C$106,$K57)</f>
        <v>1</v>
      </c>
      <c r="N57" s="98" t="str">
        <f>VLOOKUP($K57,'2.1'!$C$6:$F$106,4,FALSE)</f>
        <v>m3</v>
      </c>
      <c r="O57" s="98" t="b">
        <f t="shared" si="2"/>
        <v>1</v>
      </c>
      <c r="P57" s="99" t="str">
        <f>VLOOKUP($K57,'2.1'!$C$6:$F$106,2,FALSE)</f>
        <v>Column</v>
      </c>
      <c r="Q57" s="99"/>
      <c r="R57" s="104">
        <f t="array" ref="R57">PRODUCT(SUM(IF((R$4=Primary!$B$5:$B$179)*($C57=Primary!$J$5:$J$179),Primary!$K$5:$K$179,"")),$E57:$I57)</f>
        <v>0</v>
      </c>
      <c r="S57" s="104">
        <f t="array" ref="S57">PRODUCT(SUM(IF((S$4=Primary!$B$5:$B$179)*($C57=Primary!$J$5:$J$179),Primary!$K$5:$K$179,"")),$E57:$I57)</f>
        <v>2.4000000000000004</v>
      </c>
      <c r="T57" s="104">
        <f t="array" ref="T57">PRODUCT(SUM(IF((T$4=Primary!$B$5:$B$179)*($C57=Primary!$J$5:$J$179),Primary!$K$5:$K$179,"")),$E57:$I57)</f>
        <v>0</v>
      </c>
      <c r="U57" s="100"/>
    </row>
    <row r="58" spans="1:21">
      <c r="A58" s="91">
        <v>45</v>
      </c>
      <c r="B58" s="102"/>
      <c r="C58" s="106" t="s">
        <v>82</v>
      </c>
      <c r="D58" s="96">
        <f>SUMIF(Primary!$J$5:$J$179,$C58,Primary!$K$5:$K$179)</f>
        <v>0</v>
      </c>
      <c r="E58" s="94"/>
      <c r="F58" s="94"/>
      <c r="G58" s="94"/>
      <c r="H58" s="94"/>
      <c r="I58" s="94"/>
      <c r="J58" s="103"/>
      <c r="K58" s="92"/>
      <c r="L58" s="96">
        <f t="shared" si="4"/>
        <v>0</v>
      </c>
      <c r="M58" s="97">
        <f>COUNTIF('2.1'!$C$6:$C$106,$K58)</f>
        <v>0</v>
      </c>
      <c r="N58" s="98" t="e">
        <f>VLOOKUP($K58,'2.1'!$C$6:$F$106,4,FALSE)</f>
        <v>#N/A</v>
      </c>
      <c r="O58" s="98" t="e">
        <f t="shared" si="2"/>
        <v>#N/A</v>
      </c>
      <c r="P58" s="99" t="e">
        <f>VLOOKUP($K58,'2.1'!$C$6:$F$106,2,FALSE)</f>
        <v>#N/A</v>
      </c>
      <c r="Q58" s="99"/>
      <c r="R58" s="104">
        <f t="array" ref="R58">PRODUCT(SUM(IF((R$4=Primary!$B$5:$B$179)*($C58=Primary!$J$5:$J$179),Primary!$K$5:$K$179,"")),$E58:$I58)</f>
        <v>0</v>
      </c>
      <c r="S58" s="104">
        <f t="array" ref="S58">PRODUCT(SUM(IF((S$4=Primary!$B$5:$B$179)*($C58=Primary!$J$5:$J$179),Primary!$K$5:$K$179,"")),$E58:$I58)</f>
        <v>0</v>
      </c>
      <c r="T58" s="104">
        <f t="array" ref="T58">PRODUCT(SUM(IF((T$4=Primary!$B$5:$B$179)*($C58=Primary!$J$5:$J$179),Primary!$K$5:$K$179,"")),$E58:$I58)</f>
        <v>0</v>
      </c>
      <c r="U58" s="100"/>
    </row>
    <row r="59" spans="1:21">
      <c r="A59" s="91">
        <v>46</v>
      </c>
      <c r="B59" s="102"/>
      <c r="C59" s="108" t="s">
        <v>235</v>
      </c>
      <c r="D59" s="96">
        <f>SUMIF(Primary!$J$5:$J$179,$C59,Primary!$K$5:$K$179)</f>
        <v>4</v>
      </c>
      <c r="E59" s="94">
        <v>0.45</v>
      </c>
      <c r="F59" s="94"/>
      <c r="G59" s="94">
        <v>2</v>
      </c>
      <c r="H59" s="94"/>
      <c r="I59" s="94"/>
      <c r="J59" s="103" t="s">
        <v>335</v>
      </c>
      <c r="K59" s="92" t="s">
        <v>83</v>
      </c>
      <c r="L59" s="96">
        <f t="shared" si="4"/>
        <v>3.6</v>
      </c>
      <c r="M59" s="97">
        <f>COUNTIF('2.1'!$C$6:$C$106,$K59)</f>
        <v>1</v>
      </c>
      <c r="N59" s="98" t="str">
        <f>VLOOKUP($K59,'2.1'!$C$6:$F$106,4,FALSE)</f>
        <v>m2</v>
      </c>
      <c r="O59" s="98" t="b">
        <f t="shared" si="2"/>
        <v>1</v>
      </c>
      <c r="P59" s="99" t="str">
        <f>VLOOKUP($K59,'2.1'!$C$6:$F$106,2,FALSE)</f>
        <v>Side of column</v>
      </c>
      <c r="Q59" s="99"/>
      <c r="R59" s="104">
        <f t="array" ref="R59">PRODUCT(SUM(IF((R$4=Primary!$B$5:$B$179)*($C59=Primary!$J$5:$J$179),Primary!$K$5:$K$179,"")),$E59:$I59)</f>
        <v>0</v>
      </c>
      <c r="S59" s="104">
        <f t="array" ref="S59">PRODUCT(SUM(IF((S$4=Primary!$B$5:$B$179)*($C59=Primary!$J$5:$J$179),Primary!$K$5:$K$179,"")),$E59:$I59)</f>
        <v>3.6</v>
      </c>
      <c r="T59" s="104">
        <f t="array" ref="T59">PRODUCT(SUM(IF((T$4=Primary!$B$5:$B$179)*($C59=Primary!$J$5:$J$179),Primary!$K$5:$K$179,"")),$E59:$I59)</f>
        <v>0</v>
      </c>
      <c r="U59" s="100"/>
    </row>
    <row r="60" spans="1:21">
      <c r="A60" s="91">
        <v>47</v>
      </c>
      <c r="B60" s="102"/>
      <c r="C60" s="108" t="s">
        <v>237</v>
      </c>
      <c r="D60" s="96">
        <f>SUMIF(Primary!$J$5:$J$179,$C60,Primary!$K$5:$K$179)</f>
        <v>8</v>
      </c>
      <c r="E60" s="94">
        <v>0.45</v>
      </c>
      <c r="F60" s="94"/>
      <c r="G60" s="94">
        <v>2</v>
      </c>
      <c r="H60" s="94"/>
      <c r="I60" s="94"/>
      <c r="J60" s="103" t="s">
        <v>335</v>
      </c>
      <c r="K60" s="92" t="s">
        <v>83</v>
      </c>
      <c r="L60" s="96">
        <f t="shared" si="4"/>
        <v>7.2</v>
      </c>
      <c r="M60" s="97">
        <f>COUNTIF('2.1'!$C$6:$C$106,$K60)</f>
        <v>1</v>
      </c>
      <c r="N60" s="98" t="str">
        <f>VLOOKUP($K60,'2.1'!$C$6:$F$106,4,FALSE)</f>
        <v>m2</v>
      </c>
      <c r="O60" s="98" t="b">
        <f t="shared" si="2"/>
        <v>1</v>
      </c>
      <c r="P60" s="99" t="str">
        <f>VLOOKUP($K60,'2.1'!$C$6:$F$106,2,FALSE)</f>
        <v>Side of column</v>
      </c>
      <c r="Q60" s="99"/>
      <c r="R60" s="104">
        <f t="array" ref="R60">PRODUCT(SUM(IF((R$4=Primary!$B$5:$B$179)*($C60=Primary!$J$5:$J$179),Primary!$K$5:$K$179,"")),$E60:$I60)</f>
        <v>0</v>
      </c>
      <c r="S60" s="104">
        <f t="array" ref="S60">PRODUCT(SUM(IF((S$4=Primary!$B$5:$B$179)*($C60=Primary!$J$5:$J$179),Primary!$K$5:$K$179,"")),$E60:$I60)</f>
        <v>7.2</v>
      </c>
      <c r="T60" s="104">
        <f t="array" ref="T60">PRODUCT(SUM(IF((T$4=Primary!$B$5:$B$179)*($C60=Primary!$J$5:$J$179),Primary!$K$5:$K$179,"")),$E60:$I60)</f>
        <v>0</v>
      </c>
      <c r="U60" s="100"/>
    </row>
    <row r="61" spans="1:21">
      <c r="A61" s="91">
        <v>48</v>
      </c>
      <c r="B61" s="102"/>
      <c r="C61" s="108" t="s">
        <v>238</v>
      </c>
      <c r="D61" s="96">
        <f>SUMIF(Primary!$J$5:$J$179,$C61,Primary!$K$5:$K$179)</f>
        <v>4</v>
      </c>
      <c r="E61" s="94">
        <v>0.45</v>
      </c>
      <c r="F61" s="94"/>
      <c r="G61" s="94">
        <v>2</v>
      </c>
      <c r="H61" s="94"/>
      <c r="I61" s="94"/>
      <c r="J61" s="103" t="s">
        <v>335</v>
      </c>
      <c r="K61" s="92" t="s">
        <v>83</v>
      </c>
      <c r="L61" s="96">
        <f t="shared" si="4"/>
        <v>3.6</v>
      </c>
      <c r="M61" s="97">
        <f>COUNTIF('2.1'!$C$6:$C$106,$K61)</f>
        <v>1</v>
      </c>
      <c r="N61" s="98" t="str">
        <f>VLOOKUP($K61,'2.1'!$C$6:$F$106,4,FALSE)</f>
        <v>m2</v>
      </c>
      <c r="O61" s="98" t="b">
        <f t="shared" si="2"/>
        <v>1</v>
      </c>
      <c r="P61" s="99" t="str">
        <f>VLOOKUP($K61,'2.1'!$C$6:$F$106,2,FALSE)</f>
        <v>Side of column</v>
      </c>
      <c r="Q61" s="99"/>
      <c r="R61" s="104">
        <f t="array" ref="R61">PRODUCT(SUM(IF((R$4=Primary!$B$5:$B$179)*($C61=Primary!$J$5:$J$179),Primary!$K$5:$K$179,"")),$E61:$I61)</f>
        <v>0</v>
      </c>
      <c r="S61" s="104">
        <f t="array" ref="S61">PRODUCT(SUM(IF((S$4=Primary!$B$5:$B$179)*($C61=Primary!$J$5:$J$179),Primary!$K$5:$K$179,"")),$E61:$I61)</f>
        <v>3.6</v>
      </c>
      <c r="T61" s="104">
        <f t="array" ref="T61">PRODUCT(SUM(IF((T$4=Primary!$B$5:$B$179)*($C61=Primary!$J$5:$J$179),Primary!$K$5:$K$179,"")),$E61:$I61)</f>
        <v>0</v>
      </c>
      <c r="U61" s="100"/>
    </row>
    <row r="62" spans="1:21">
      <c r="A62" s="91">
        <v>49</v>
      </c>
      <c r="B62" s="102"/>
      <c r="C62" s="108" t="s">
        <v>241</v>
      </c>
      <c r="D62" s="96">
        <f>SUMIF(Primary!$J$5:$J$179,$C62,Primary!$K$5:$K$179)</f>
        <v>8</v>
      </c>
      <c r="E62" s="94">
        <v>0.6</v>
      </c>
      <c r="F62" s="94"/>
      <c r="G62" s="94">
        <v>2</v>
      </c>
      <c r="H62" s="94"/>
      <c r="I62" s="94"/>
      <c r="J62" s="103" t="s">
        <v>335</v>
      </c>
      <c r="K62" s="92" t="s">
        <v>83</v>
      </c>
      <c r="L62" s="96">
        <f t="shared" si="4"/>
        <v>9.6</v>
      </c>
      <c r="M62" s="97">
        <f>COUNTIF('2.1'!$C$6:$C$106,$K62)</f>
        <v>1</v>
      </c>
      <c r="N62" s="98" t="str">
        <f>VLOOKUP($K62,'2.1'!$C$6:$F$106,4,FALSE)</f>
        <v>m2</v>
      </c>
      <c r="O62" s="98" t="b">
        <f t="shared" si="2"/>
        <v>1</v>
      </c>
      <c r="P62" s="99" t="str">
        <f>VLOOKUP($K62,'2.1'!$C$6:$F$106,2,FALSE)</f>
        <v>Side of column</v>
      </c>
      <c r="Q62" s="99"/>
      <c r="R62" s="104">
        <f t="array" ref="R62">PRODUCT(SUM(IF((R$4=Primary!$B$5:$B$179)*($C62=Primary!$J$5:$J$179),Primary!$K$5:$K$179,"")),$E62:$I62)</f>
        <v>0</v>
      </c>
      <c r="S62" s="104">
        <f t="array" ref="S62">PRODUCT(SUM(IF((S$4=Primary!$B$5:$B$179)*($C62=Primary!$J$5:$J$179),Primary!$K$5:$K$179,"")),$E62:$I62)</f>
        <v>9.6</v>
      </c>
      <c r="T62" s="104">
        <f t="array" ref="T62">PRODUCT(SUM(IF((T$4=Primary!$B$5:$B$179)*($C62=Primary!$J$5:$J$179),Primary!$K$5:$K$179,"")),$E62:$I62)</f>
        <v>0</v>
      </c>
      <c r="U62" s="100"/>
    </row>
    <row r="63" spans="1:21">
      <c r="A63" s="91">
        <v>50</v>
      </c>
      <c r="B63" s="102"/>
      <c r="C63" s="108" t="s">
        <v>239</v>
      </c>
      <c r="D63" s="96">
        <f>SUMIF(Primary!$J$5:$J$179,$C63,Primary!$K$5:$K$179)</f>
        <v>8</v>
      </c>
      <c r="E63" s="94">
        <v>0.8</v>
      </c>
      <c r="F63" s="94"/>
      <c r="G63" s="94">
        <v>2</v>
      </c>
      <c r="H63" s="94"/>
      <c r="I63" s="94"/>
      <c r="J63" s="103" t="s">
        <v>335</v>
      </c>
      <c r="K63" s="92" t="s">
        <v>83</v>
      </c>
      <c r="L63" s="96">
        <f t="shared" si="4"/>
        <v>12.8</v>
      </c>
      <c r="M63" s="97">
        <f>COUNTIF('2.1'!$C$6:$C$106,$K63)</f>
        <v>1</v>
      </c>
      <c r="N63" s="98" t="str">
        <f>VLOOKUP($K63,'2.1'!$C$6:$F$106,4,FALSE)</f>
        <v>m2</v>
      </c>
      <c r="O63" s="98" t="b">
        <f t="shared" si="2"/>
        <v>1</v>
      </c>
      <c r="P63" s="99" t="str">
        <f>VLOOKUP($K63,'2.1'!$C$6:$F$106,2,FALSE)</f>
        <v>Side of column</v>
      </c>
      <c r="Q63" s="99"/>
      <c r="R63" s="104">
        <f t="array" ref="R63">PRODUCT(SUM(IF((R$4=Primary!$B$5:$B$179)*($C63=Primary!$J$5:$J$179),Primary!$K$5:$K$179,"")),$E63:$I63)</f>
        <v>0</v>
      </c>
      <c r="S63" s="104">
        <f t="array" ref="S63">PRODUCT(SUM(IF((S$4=Primary!$B$5:$B$179)*($C63=Primary!$J$5:$J$179),Primary!$K$5:$K$179,"")),$E63:$I63)</f>
        <v>12.8</v>
      </c>
      <c r="T63" s="104">
        <f t="array" ref="T63">PRODUCT(SUM(IF((T$4=Primary!$B$5:$B$179)*($C63=Primary!$J$5:$J$179),Primary!$K$5:$K$179,"")),$E63:$I63)</f>
        <v>0</v>
      </c>
      <c r="U63" s="100"/>
    </row>
    <row r="64" spans="1:21">
      <c r="A64" s="91">
        <v>51</v>
      </c>
      <c r="B64" s="102"/>
      <c r="C64" s="108" t="s">
        <v>236</v>
      </c>
      <c r="D64" s="96">
        <f>SUMIF(Primary!$J$5:$J$179,$C64,Primary!$K$5:$K$179)</f>
        <v>4</v>
      </c>
      <c r="E64" s="94">
        <v>0.8</v>
      </c>
      <c r="F64" s="94"/>
      <c r="G64" s="94">
        <v>2</v>
      </c>
      <c r="H64" s="94"/>
      <c r="I64" s="94"/>
      <c r="J64" s="103" t="s">
        <v>335</v>
      </c>
      <c r="K64" s="92" t="s">
        <v>83</v>
      </c>
      <c r="L64" s="96">
        <f t="shared" si="4"/>
        <v>6.4</v>
      </c>
      <c r="M64" s="97">
        <f>COUNTIF('2.1'!$C$6:$C$106,$K64)</f>
        <v>1</v>
      </c>
      <c r="N64" s="98" t="str">
        <f>VLOOKUP($K64,'2.1'!$C$6:$F$106,4,FALSE)</f>
        <v>m2</v>
      </c>
      <c r="O64" s="98" t="b">
        <f t="shared" si="2"/>
        <v>1</v>
      </c>
      <c r="P64" s="99" t="str">
        <f>VLOOKUP($K64,'2.1'!$C$6:$F$106,2,FALSE)</f>
        <v>Side of column</v>
      </c>
      <c r="Q64" s="99"/>
      <c r="R64" s="104">
        <f t="array" ref="R64">PRODUCT(SUM(IF((R$4=Primary!$B$5:$B$179)*($C64=Primary!$J$5:$J$179),Primary!$K$5:$K$179,"")),$E64:$I64)</f>
        <v>0</v>
      </c>
      <c r="S64" s="104">
        <f t="array" ref="S64">PRODUCT(SUM(IF((S$4=Primary!$B$5:$B$179)*($C64=Primary!$J$5:$J$179),Primary!$K$5:$K$179,"")),$E64:$I64)</f>
        <v>6.4</v>
      </c>
      <c r="T64" s="104">
        <f t="array" ref="T64">PRODUCT(SUM(IF((T$4=Primary!$B$5:$B$179)*($C64=Primary!$J$5:$J$179),Primary!$K$5:$K$179,"")),$E64:$I64)</f>
        <v>0</v>
      </c>
      <c r="U64" s="100"/>
    </row>
    <row r="65" spans="1:21">
      <c r="A65" s="91">
        <v>52</v>
      </c>
      <c r="B65" s="102"/>
      <c r="C65" s="108" t="s">
        <v>240</v>
      </c>
      <c r="D65" s="96">
        <f>SUMIF(Primary!$J$5:$J$179,$C65,Primary!$K$5:$K$179)</f>
        <v>4</v>
      </c>
      <c r="E65" s="94">
        <v>0.8</v>
      </c>
      <c r="F65" s="94"/>
      <c r="G65" s="94">
        <v>2</v>
      </c>
      <c r="H65" s="94"/>
      <c r="I65" s="94"/>
      <c r="J65" s="103" t="s">
        <v>335</v>
      </c>
      <c r="K65" s="92" t="s">
        <v>83</v>
      </c>
      <c r="L65" s="96">
        <f t="shared" si="4"/>
        <v>6.4</v>
      </c>
      <c r="M65" s="97">
        <f>COUNTIF('2.1'!$C$6:$C$106,$K65)</f>
        <v>1</v>
      </c>
      <c r="N65" s="98" t="str">
        <f>VLOOKUP($K65,'2.1'!$C$6:$F$106,4,FALSE)</f>
        <v>m2</v>
      </c>
      <c r="O65" s="98" t="b">
        <f t="shared" si="2"/>
        <v>1</v>
      </c>
      <c r="P65" s="99" t="str">
        <f>VLOOKUP($K65,'2.1'!$C$6:$F$106,2,FALSE)</f>
        <v>Side of column</v>
      </c>
      <c r="Q65" s="99"/>
      <c r="R65" s="104">
        <f t="array" ref="R65">PRODUCT(SUM(IF((R$4=Primary!$B$5:$B$179)*($C65=Primary!$J$5:$J$179),Primary!$K$5:$K$179,"")),$E65:$I65)</f>
        <v>0</v>
      </c>
      <c r="S65" s="104">
        <f t="array" ref="S65">PRODUCT(SUM(IF((S$4=Primary!$B$5:$B$179)*($C65=Primary!$J$5:$J$179),Primary!$K$5:$K$179,"")),$E65:$I65)</f>
        <v>6.4</v>
      </c>
      <c r="T65" s="104">
        <f t="array" ref="T65">PRODUCT(SUM(IF((T$4=Primary!$B$5:$B$179)*($C65=Primary!$J$5:$J$179),Primary!$K$5:$K$179,"")),$E65:$I65)</f>
        <v>0</v>
      </c>
      <c r="U65" s="100"/>
    </row>
    <row r="66" spans="1:21">
      <c r="A66" s="91">
        <v>53</v>
      </c>
      <c r="B66" s="102"/>
      <c r="C66" s="108" t="s">
        <v>235</v>
      </c>
      <c r="D66" s="96">
        <f>SUMIF(Primary!$J$5:$J$179,$C66,Primary!$K$5:$K$179)</f>
        <v>4</v>
      </c>
      <c r="E66" s="94"/>
      <c r="F66" s="94">
        <v>0.6</v>
      </c>
      <c r="G66" s="94"/>
      <c r="H66" s="94"/>
      <c r="I66" s="94"/>
      <c r="J66" s="103" t="s">
        <v>335</v>
      </c>
      <c r="K66" s="92" t="s">
        <v>83</v>
      </c>
      <c r="L66" s="96">
        <f t="shared" si="4"/>
        <v>2.4</v>
      </c>
      <c r="M66" s="97">
        <f>COUNTIF('2.1'!$C$6:$C$106,$K66)</f>
        <v>1</v>
      </c>
      <c r="N66" s="98" t="str">
        <f>VLOOKUP($K66,'2.1'!$C$6:$F$106,4,FALSE)</f>
        <v>m2</v>
      </c>
      <c r="O66" s="98" t="b">
        <f t="shared" si="2"/>
        <v>1</v>
      </c>
      <c r="P66" s="99" t="str">
        <f>VLOOKUP($K66,'2.1'!$C$6:$F$106,2,FALSE)</f>
        <v>Side of column</v>
      </c>
      <c r="Q66" s="99"/>
      <c r="R66" s="104">
        <f t="array" ref="R66">PRODUCT(SUM(IF((R$4=Primary!$B$5:$B$179)*($C66=Primary!$J$5:$J$179),Primary!$K$5:$K$179,"")),$E66:$I66)</f>
        <v>0</v>
      </c>
      <c r="S66" s="104">
        <f t="array" ref="S66">PRODUCT(SUM(IF((S$4=Primary!$B$5:$B$179)*($C66=Primary!$J$5:$J$179),Primary!$K$5:$K$179,"")),$E66:$I66)</f>
        <v>2.4</v>
      </c>
      <c r="T66" s="104">
        <f t="array" ref="T66">PRODUCT(SUM(IF((T$4=Primary!$B$5:$B$179)*($C66=Primary!$J$5:$J$179),Primary!$K$5:$K$179,"")),$E66:$I66)</f>
        <v>0</v>
      </c>
      <c r="U66" s="100"/>
    </row>
    <row r="67" spans="1:21">
      <c r="A67" s="91">
        <v>54</v>
      </c>
      <c r="B67" s="102"/>
      <c r="C67" s="108" t="s">
        <v>237</v>
      </c>
      <c r="D67" s="96">
        <f>SUMIF(Primary!$J$5:$J$179,$C67,Primary!$K$5:$K$179)</f>
        <v>8</v>
      </c>
      <c r="E67" s="94"/>
      <c r="F67" s="94">
        <v>0.6</v>
      </c>
      <c r="G67" s="94"/>
      <c r="H67" s="94"/>
      <c r="I67" s="94"/>
      <c r="J67" s="103" t="s">
        <v>335</v>
      </c>
      <c r="K67" s="92" t="s">
        <v>83</v>
      </c>
      <c r="L67" s="96">
        <f t="shared" si="4"/>
        <v>4.8</v>
      </c>
      <c r="M67" s="97">
        <f>COUNTIF('2.1'!$C$6:$C$106,$K67)</f>
        <v>1</v>
      </c>
      <c r="N67" s="98" t="str">
        <f>VLOOKUP($K67,'2.1'!$C$6:$F$106,4,FALSE)</f>
        <v>m2</v>
      </c>
      <c r="O67" s="98" t="b">
        <f t="shared" si="2"/>
        <v>1</v>
      </c>
      <c r="P67" s="99" t="str">
        <f>VLOOKUP($K67,'2.1'!$C$6:$F$106,2,FALSE)</f>
        <v>Side of column</v>
      </c>
      <c r="Q67" s="99"/>
      <c r="R67" s="104">
        <f t="array" ref="R67">PRODUCT(SUM(IF((R$4=Primary!$B$5:$B$179)*($C67=Primary!$J$5:$J$179),Primary!$K$5:$K$179,"")),$E67:$I67)</f>
        <v>0</v>
      </c>
      <c r="S67" s="104">
        <f t="array" ref="S67">PRODUCT(SUM(IF((S$4=Primary!$B$5:$B$179)*($C67=Primary!$J$5:$J$179),Primary!$K$5:$K$179,"")),$E67:$I67)</f>
        <v>4.8</v>
      </c>
      <c r="T67" s="104">
        <f t="array" ref="T67">PRODUCT(SUM(IF((T$4=Primary!$B$5:$B$179)*($C67=Primary!$J$5:$J$179),Primary!$K$5:$K$179,"")),$E67:$I67)</f>
        <v>0</v>
      </c>
      <c r="U67" s="100"/>
    </row>
    <row r="68" spans="1:21">
      <c r="A68" s="91">
        <v>55</v>
      </c>
      <c r="B68" s="102"/>
      <c r="C68" s="108" t="s">
        <v>238</v>
      </c>
      <c r="D68" s="96">
        <f>SUMIF(Primary!$J$5:$J$179,$C68,Primary!$K$5:$K$179)</f>
        <v>4</v>
      </c>
      <c r="E68" s="94"/>
      <c r="F68" s="94">
        <v>0.6</v>
      </c>
      <c r="G68" s="94"/>
      <c r="H68" s="94"/>
      <c r="I68" s="94"/>
      <c r="J68" s="103" t="s">
        <v>335</v>
      </c>
      <c r="K68" s="92" t="s">
        <v>83</v>
      </c>
      <c r="L68" s="96">
        <f t="shared" si="4"/>
        <v>2.4</v>
      </c>
      <c r="M68" s="97">
        <f>COUNTIF('2.1'!$C$6:$C$106,$K68)</f>
        <v>1</v>
      </c>
      <c r="N68" s="98" t="str">
        <f>VLOOKUP($K68,'2.1'!$C$6:$F$106,4,FALSE)</f>
        <v>m2</v>
      </c>
      <c r="O68" s="98" t="b">
        <f t="shared" si="2"/>
        <v>1</v>
      </c>
      <c r="P68" s="99" t="str">
        <f>VLOOKUP($K68,'2.1'!$C$6:$F$106,2,FALSE)</f>
        <v>Side of column</v>
      </c>
      <c r="Q68" s="99"/>
      <c r="R68" s="104">
        <f t="array" ref="R68">PRODUCT(SUM(IF((R$4=Primary!$B$5:$B$179)*($C68=Primary!$J$5:$J$179),Primary!$K$5:$K$179,"")),$E68:$I68)</f>
        <v>0</v>
      </c>
      <c r="S68" s="104">
        <f t="array" ref="S68">PRODUCT(SUM(IF((S$4=Primary!$B$5:$B$179)*($C68=Primary!$J$5:$J$179),Primary!$K$5:$K$179,"")),$E68:$I68)</f>
        <v>2.4</v>
      </c>
      <c r="T68" s="104">
        <f t="array" ref="T68">PRODUCT(SUM(IF((T$4=Primary!$B$5:$B$179)*($C68=Primary!$J$5:$J$179),Primary!$K$5:$K$179,"")),$E68:$I68)</f>
        <v>0</v>
      </c>
      <c r="U68" s="100"/>
    </row>
    <row r="69" spans="1:21">
      <c r="A69" s="91">
        <v>56</v>
      </c>
      <c r="B69" s="102"/>
      <c r="C69" s="108" t="s">
        <v>241</v>
      </c>
      <c r="D69" s="96">
        <f>SUMIF(Primary!$J$5:$J$179,$C69,Primary!$K$5:$K$179)</f>
        <v>8</v>
      </c>
      <c r="E69" s="94"/>
      <c r="F69" s="94">
        <v>0.75</v>
      </c>
      <c r="G69" s="94"/>
      <c r="H69" s="94"/>
      <c r="I69" s="94"/>
      <c r="J69" s="103" t="s">
        <v>335</v>
      </c>
      <c r="K69" s="92" t="s">
        <v>83</v>
      </c>
      <c r="L69" s="96">
        <f t="shared" si="4"/>
        <v>6</v>
      </c>
      <c r="M69" s="97">
        <f>COUNTIF('2.1'!$C$6:$C$106,$K69)</f>
        <v>1</v>
      </c>
      <c r="N69" s="98" t="str">
        <f>VLOOKUP($K69,'2.1'!$C$6:$F$106,4,FALSE)</f>
        <v>m2</v>
      </c>
      <c r="O69" s="98" t="b">
        <f t="shared" si="2"/>
        <v>1</v>
      </c>
      <c r="P69" s="99" t="str">
        <f>VLOOKUP($K69,'2.1'!$C$6:$F$106,2,FALSE)</f>
        <v>Side of column</v>
      </c>
      <c r="Q69" s="99"/>
      <c r="R69" s="104">
        <f t="array" ref="R69">PRODUCT(SUM(IF((R$4=Primary!$B$5:$B$179)*($C69=Primary!$J$5:$J$179),Primary!$K$5:$K$179,"")),$E69:$I69)</f>
        <v>0</v>
      </c>
      <c r="S69" s="104">
        <f t="array" ref="S69">PRODUCT(SUM(IF((S$4=Primary!$B$5:$B$179)*($C69=Primary!$J$5:$J$179),Primary!$K$5:$K$179,"")),$E69:$I69)</f>
        <v>6</v>
      </c>
      <c r="T69" s="104">
        <f t="array" ref="T69">PRODUCT(SUM(IF((T$4=Primary!$B$5:$B$179)*($C69=Primary!$J$5:$J$179),Primary!$K$5:$K$179,"")),$E69:$I69)</f>
        <v>0</v>
      </c>
      <c r="U69" s="100"/>
    </row>
    <row r="70" spans="1:21">
      <c r="A70" s="91">
        <v>57</v>
      </c>
      <c r="B70" s="102"/>
      <c r="C70" s="108" t="s">
        <v>239</v>
      </c>
      <c r="D70" s="96">
        <f>SUMIF(Primary!$J$5:$J$179,$C70,Primary!$K$5:$K$179)</f>
        <v>8</v>
      </c>
      <c r="E70" s="94"/>
      <c r="F70" s="94">
        <v>0.75</v>
      </c>
      <c r="G70" s="94"/>
      <c r="H70" s="94"/>
      <c r="I70" s="94"/>
      <c r="J70" s="103" t="s">
        <v>335</v>
      </c>
      <c r="K70" s="92" t="s">
        <v>83</v>
      </c>
      <c r="L70" s="96">
        <f t="shared" si="4"/>
        <v>6</v>
      </c>
      <c r="M70" s="97">
        <f>COUNTIF('2.1'!$C$6:$C$106,$K70)</f>
        <v>1</v>
      </c>
      <c r="N70" s="98" t="str">
        <f>VLOOKUP($K70,'2.1'!$C$6:$F$106,4,FALSE)</f>
        <v>m2</v>
      </c>
      <c r="O70" s="98" t="b">
        <f t="shared" si="2"/>
        <v>1</v>
      </c>
      <c r="P70" s="99" t="str">
        <f>VLOOKUP($K70,'2.1'!$C$6:$F$106,2,FALSE)</f>
        <v>Side of column</v>
      </c>
      <c r="Q70" s="99"/>
      <c r="R70" s="104">
        <f t="array" ref="R70">PRODUCT(SUM(IF((R$4=Primary!$B$5:$B$179)*($C70=Primary!$J$5:$J$179),Primary!$K$5:$K$179,"")),$E70:$I70)</f>
        <v>0</v>
      </c>
      <c r="S70" s="104">
        <f t="array" ref="S70">PRODUCT(SUM(IF((S$4=Primary!$B$5:$B$179)*($C70=Primary!$J$5:$J$179),Primary!$K$5:$K$179,"")),$E70:$I70)</f>
        <v>6</v>
      </c>
      <c r="T70" s="104">
        <f t="array" ref="T70">PRODUCT(SUM(IF((T$4=Primary!$B$5:$B$179)*($C70=Primary!$J$5:$J$179),Primary!$K$5:$K$179,"")),$E70:$I70)</f>
        <v>0</v>
      </c>
      <c r="U70" s="100"/>
    </row>
    <row r="71" spans="1:21">
      <c r="A71" s="91">
        <v>58</v>
      </c>
      <c r="B71" s="102"/>
      <c r="C71" s="108" t="s">
        <v>236</v>
      </c>
      <c r="D71" s="96">
        <f>SUMIF(Primary!$J$5:$J$179,$C71,Primary!$K$5:$K$179)</f>
        <v>4</v>
      </c>
      <c r="E71" s="94"/>
      <c r="F71" s="94">
        <v>0.75</v>
      </c>
      <c r="G71" s="94"/>
      <c r="H71" s="94"/>
      <c r="I71" s="94"/>
      <c r="J71" s="103" t="s">
        <v>335</v>
      </c>
      <c r="K71" s="92" t="s">
        <v>83</v>
      </c>
      <c r="L71" s="96">
        <f t="shared" si="4"/>
        <v>3</v>
      </c>
      <c r="M71" s="97">
        <f>COUNTIF('2.1'!$C$6:$C$106,$K71)</f>
        <v>1</v>
      </c>
      <c r="N71" s="98" t="str">
        <f>VLOOKUP($K71,'2.1'!$C$6:$F$106,4,FALSE)</f>
        <v>m2</v>
      </c>
      <c r="O71" s="98" t="b">
        <f t="shared" si="2"/>
        <v>1</v>
      </c>
      <c r="P71" s="99" t="str">
        <f>VLOOKUP($K71,'2.1'!$C$6:$F$106,2,FALSE)</f>
        <v>Side of column</v>
      </c>
      <c r="Q71" s="99"/>
      <c r="R71" s="104">
        <f t="array" ref="R71">PRODUCT(SUM(IF((R$4=Primary!$B$5:$B$179)*($C71=Primary!$J$5:$J$179),Primary!$K$5:$K$179,"")),$E71:$I71)</f>
        <v>0</v>
      </c>
      <c r="S71" s="104">
        <f t="array" ref="S71">PRODUCT(SUM(IF((S$4=Primary!$B$5:$B$179)*($C71=Primary!$J$5:$J$179),Primary!$K$5:$K$179,"")),$E71:$I71)</f>
        <v>3</v>
      </c>
      <c r="T71" s="104">
        <f t="array" ref="T71">PRODUCT(SUM(IF((T$4=Primary!$B$5:$B$179)*($C71=Primary!$J$5:$J$179),Primary!$K$5:$K$179,"")),$E71:$I71)</f>
        <v>0</v>
      </c>
      <c r="U71" s="100"/>
    </row>
    <row r="72" spans="1:21">
      <c r="A72" s="91">
        <v>59</v>
      </c>
      <c r="B72" s="102"/>
      <c r="C72" s="108" t="s">
        <v>240</v>
      </c>
      <c r="D72" s="96">
        <f>SUMIF(Primary!$J$5:$J$179,$C72,Primary!$K$5:$K$179)</f>
        <v>4</v>
      </c>
      <c r="E72" s="94"/>
      <c r="F72" s="94">
        <v>0.75</v>
      </c>
      <c r="G72" s="94"/>
      <c r="H72" s="94"/>
      <c r="I72" s="94"/>
      <c r="J72" s="103" t="s">
        <v>335</v>
      </c>
      <c r="K72" s="92" t="s">
        <v>83</v>
      </c>
      <c r="L72" s="96">
        <f t="shared" si="4"/>
        <v>3</v>
      </c>
      <c r="M72" s="97">
        <f>COUNTIF('2.1'!$C$6:$C$106,$K72)</f>
        <v>1</v>
      </c>
      <c r="N72" s="98" t="str">
        <f>VLOOKUP($K72,'2.1'!$C$6:$F$106,4,FALSE)</f>
        <v>m2</v>
      </c>
      <c r="O72" s="98" t="b">
        <f t="shared" si="2"/>
        <v>1</v>
      </c>
      <c r="P72" s="99" t="str">
        <f>VLOOKUP($K72,'2.1'!$C$6:$F$106,2,FALSE)</f>
        <v>Side of column</v>
      </c>
      <c r="Q72" s="99"/>
      <c r="R72" s="104">
        <f t="array" ref="R72">PRODUCT(SUM(IF((R$4=Primary!$B$5:$B$179)*($C72=Primary!$J$5:$J$179),Primary!$K$5:$K$179,"")),$E72:$I72)</f>
        <v>0</v>
      </c>
      <c r="S72" s="104">
        <f t="array" ref="S72">PRODUCT(SUM(IF((S$4=Primary!$B$5:$B$179)*($C72=Primary!$J$5:$J$179),Primary!$K$5:$K$179,"")),$E72:$I72)</f>
        <v>3</v>
      </c>
      <c r="T72" s="104">
        <f t="array" ref="T72">PRODUCT(SUM(IF((T$4=Primary!$B$5:$B$179)*($C72=Primary!$J$5:$J$179),Primary!$K$5:$K$179,"")),$E72:$I72)</f>
        <v>0</v>
      </c>
      <c r="U72" s="100"/>
    </row>
    <row r="73" spans="1:21" ht="22.5">
      <c r="A73" s="91">
        <v>60</v>
      </c>
      <c r="B73" s="102"/>
      <c r="C73" s="106" t="s">
        <v>269</v>
      </c>
      <c r="D73" s="96">
        <f>SUMIF(Primary!$J$5:$J$179,$C73,Primary!$K$5:$K$179)</f>
        <v>0</v>
      </c>
      <c r="E73" s="94"/>
      <c r="F73" s="94"/>
      <c r="G73" s="94"/>
      <c r="H73" s="94"/>
      <c r="I73" s="94"/>
      <c r="J73" s="103"/>
      <c r="K73" s="92"/>
      <c r="L73" s="96">
        <f t="shared" si="4"/>
        <v>0</v>
      </c>
      <c r="M73" s="97">
        <f>COUNTIF('2.1'!$C$6:$C$106,$K73)</f>
        <v>0</v>
      </c>
      <c r="N73" s="98" t="e">
        <f>VLOOKUP($K73,'2.1'!$C$6:$F$106,4,FALSE)</f>
        <v>#N/A</v>
      </c>
      <c r="O73" s="98" t="e">
        <f t="shared" si="2"/>
        <v>#N/A</v>
      </c>
      <c r="P73" s="99" t="e">
        <f>VLOOKUP($K73,'2.1'!$C$6:$F$106,2,FALSE)</f>
        <v>#N/A</v>
      </c>
      <c r="Q73" s="99"/>
      <c r="R73" s="104">
        <f t="array" ref="R73">PRODUCT(SUM(IF((R$4=Primary!$B$5:$B$179)*($C73=Primary!$J$5:$J$179),Primary!$K$5:$K$179,"")),$E73:$I73)</f>
        <v>0</v>
      </c>
      <c r="S73" s="104">
        <f t="array" ref="S73">PRODUCT(SUM(IF((S$4=Primary!$B$5:$B$179)*($C73=Primary!$J$5:$J$179),Primary!$K$5:$K$179,"")),$E73:$I73)</f>
        <v>0</v>
      </c>
      <c r="T73" s="104">
        <f t="array" ref="T73">PRODUCT(SUM(IF((T$4=Primary!$B$5:$B$179)*($C73=Primary!$J$5:$J$179),Primary!$K$5:$K$179,"")),$E73:$I73)</f>
        <v>0</v>
      </c>
      <c r="U73" s="100"/>
    </row>
    <row r="74" spans="1:21">
      <c r="A74" s="91">
        <v>61</v>
      </c>
      <c r="B74" s="102"/>
      <c r="C74" s="108" t="s">
        <v>242</v>
      </c>
      <c r="D74" s="96">
        <f>SUMIF(Primary!$J$5:$J$179,$C74,Primary!$K$5:$K$179)</f>
        <v>1</v>
      </c>
      <c r="E74" s="94">
        <v>0.45</v>
      </c>
      <c r="F74" s="94">
        <v>0.6</v>
      </c>
      <c r="G74" s="94">
        <v>0</v>
      </c>
      <c r="H74" s="94"/>
      <c r="I74" s="94">
        <v>0</v>
      </c>
      <c r="J74" s="103"/>
      <c r="K74" s="92" t="s">
        <v>336</v>
      </c>
      <c r="L74" s="96">
        <f t="shared" si="4"/>
        <v>0</v>
      </c>
      <c r="M74" s="97">
        <f>COUNTIF('2.1'!$C$6:$C$106,$K74)</f>
        <v>0</v>
      </c>
      <c r="N74" s="98" t="e">
        <f>VLOOKUP($K74,'2.1'!$C$6:$F$106,4,FALSE)</f>
        <v>#N/A</v>
      </c>
      <c r="O74" s="98" t="e">
        <f t="shared" si="2"/>
        <v>#N/A</v>
      </c>
      <c r="P74" s="99" t="e">
        <f>VLOOKUP($K74,'2.1'!$C$6:$F$106,2,FALSE)</f>
        <v>#N/A</v>
      </c>
      <c r="Q74" s="99"/>
      <c r="R74" s="104">
        <f t="array" ref="R74">PRODUCT(SUM(IF((R$4=Primary!$B$5:$B$179)*($C74=Primary!$J$5:$J$179),Primary!$K$5:$K$179,"")),$E74:$I74)</f>
        <v>0</v>
      </c>
      <c r="S74" s="104">
        <f t="array" ref="S74">PRODUCT(SUM(IF((S$4=Primary!$B$5:$B$179)*($C74=Primary!$J$5:$J$179),Primary!$K$5:$K$179,"")),$E74:$I74)</f>
        <v>0</v>
      </c>
      <c r="T74" s="104">
        <f t="array" ref="T74">PRODUCT(SUM(IF((T$4=Primary!$B$5:$B$179)*($C74=Primary!$J$5:$J$179),Primary!$K$5:$K$179,"")),$E74:$I74)</f>
        <v>0</v>
      </c>
      <c r="U74" s="100"/>
    </row>
    <row r="75" spans="1:21">
      <c r="A75" s="91">
        <v>62</v>
      </c>
      <c r="B75" s="102"/>
      <c r="C75" s="108" t="s">
        <v>244</v>
      </c>
      <c r="D75" s="96">
        <f>SUMIF(Primary!$J$5:$J$179,$C75,Primary!$K$5:$K$179)</f>
        <v>2</v>
      </c>
      <c r="E75" s="94">
        <v>0.45</v>
      </c>
      <c r="F75" s="94">
        <v>0.6</v>
      </c>
      <c r="G75" s="94">
        <v>0.15</v>
      </c>
      <c r="H75" s="94"/>
      <c r="I75" s="94">
        <v>-1</v>
      </c>
      <c r="J75" s="103" t="s">
        <v>334</v>
      </c>
      <c r="K75" s="92" t="s">
        <v>61</v>
      </c>
      <c r="L75" s="96">
        <f t="shared" si="4"/>
        <v>-8.1000000000000003E-2</v>
      </c>
      <c r="M75" s="97">
        <f>COUNTIF('2.1'!$C$6:$C$106,$K75)</f>
        <v>1</v>
      </c>
      <c r="N75" s="98" t="str">
        <f>VLOOKUP($K75,'2.1'!$C$6:$F$106,4,FALSE)</f>
        <v>m3</v>
      </c>
      <c r="O75" s="98" t="b">
        <f t="shared" si="2"/>
        <v>1</v>
      </c>
      <c r="P75" s="99" t="str">
        <f>VLOOKUP($K75,'2.1'!$C$6:$F$106,2,FALSE)</f>
        <v>150 mm Suspended slab</v>
      </c>
      <c r="Q75" s="99"/>
      <c r="R75" s="104">
        <f t="array" ref="R75">PRODUCT(SUM(IF((R$4=Primary!$B$5:$B$179)*($C75=Primary!$J$5:$J$179),Primary!$K$5:$K$179,"")),$E75:$I75)</f>
        <v>0</v>
      </c>
      <c r="S75" s="104">
        <f t="array" ref="S75">PRODUCT(SUM(IF((S$4=Primary!$B$5:$B$179)*($C75=Primary!$J$5:$J$179),Primary!$K$5:$K$179,"")),$E75:$I75)</f>
        <v>-8.1000000000000003E-2</v>
      </c>
      <c r="T75" s="104">
        <f t="array" ref="T75">PRODUCT(SUM(IF((T$4=Primary!$B$5:$B$179)*($C75=Primary!$J$5:$J$179),Primary!$K$5:$K$179,"")),$E75:$I75)</f>
        <v>0</v>
      </c>
      <c r="U75" s="100"/>
    </row>
    <row r="76" spans="1:21">
      <c r="A76" s="91">
        <v>63</v>
      </c>
      <c r="B76" s="102"/>
      <c r="C76" s="108" t="s">
        <v>245</v>
      </c>
      <c r="D76" s="96">
        <f>SUMIF(Primary!$J$5:$J$179,$C76,Primary!$K$5:$K$179)</f>
        <v>1</v>
      </c>
      <c r="E76" s="94">
        <v>0.45</v>
      </c>
      <c r="F76" s="94">
        <v>0.6</v>
      </c>
      <c r="G76" s="94">
        <v>0.15</v>
      </c>
      <c r="H76" s="94"/>
      <c r="I76" s="94">
        <v>-1</v>
      </c>
      <c r="J76" s="103" t="s">
        <v>334</v>
      </c>
      <c r="K76" s="92" t="s">
        <v>61</v>
      </c>
      <c r="L76" s="96">
        <f t="shared" si="4"/>
        <v>-4.0500000000000001E-2</v>
      </c>
      <c r="M76" s="97">
        <f>COUNTIF('2.1'!$C$6:$C$106,$K76)</f>
        <v>1</v>
      </c>
      <c r="N76" s="98" t="str">
        <f>VLOOKUP($K76,'2.1'!$C$6:$F$106,4,FALSE)</f>
        <v>m3</v>
      </c>
      <c r="O76" s="98" t="b">
        <f t="shared" si="2"/>
        <v>1</v>
      </c>
      <c r="P76" s="99" t="str">
        <f>VLOOKUP($K76,'2.1'!$C$6:$F$106,2,FALSE)</f>
        <v>150 mm Suspended slab</v>
      </c>
      <c r="Q76" s="99"/>
      <c r="R76" s="104">
        <f t="array" ref="R76">PRODUCT(SUM(IF((R$4=Primary!$B$5:$B$179)*($C76=Primary!$J$5:$J$179),Primary!$K$5:$K$179,"")),$E76:$I76)</f>
        <v>0</v>
      </c>
      <c r="S76" s="104">
        <f t="array" ref="S76">PRODUCT(SUM(IF((S$4=Primary!$B$5:$B$179)*($C76=Primary!$J$5:$J$179),Primary!$K$5:$K$179,"")),$E76:$I76)</f>
        <v>-4.0500000000000001E-2</v>
      </c>
      <c r="T76" s="104">
        <f t="array" ref="T76">PRODUCT(SUM(IF((T$4=Primary!$B$5:$B$179)*($C76=Primary!$J$5:$J$179),Primary!$K$5:$K$179,"")),$E76:$I76)</f>
        <v>0</v>
      </c>
      <c r="U76" s="100"/>
    </row>
    <row r="77" spans="1:21">
      <c r="A77" s="91">
        <v>64</v>
      </c>
      <c r="B77" s="102"/>
      <c r="C77" s="108" t="s">
        <v>248</v>
      </c>
      <c r="D77" s="96">
        <f>SUMIF(Primary!$J$5:$J$179,$C77,Primary!$K$5:$K$179)</f>
        <v>2</v>
      </c>
      <c r="E77" s="94">
        <v>0.6</v>
      </c>
      <c r="F77" s="94">
        <v>0.75</v>
      </c>
      <c r="G77" s="94">
        <v>0</v>
      </c>
      <c r="H77" s="94"/>
      <c r="I77" s="94">
        <v>0</v>
      </c>
      <c r="J77" s="103"/>
      <c r="K77" s="92" t="s">
        <v>336</v>
      </c>
      <c r="L77" s="96">
        <f t="shared" si="4"/>
        <v>0</v>
      </c>
      <c r="M77" s="97">
        <f>COUNTIF('2.1'!$C$6:$C$106,$K77)</f>
        <v>0</v>
      </c>
      <c r="N77" s="98" t="e">
        <f>VLOOKUP($K77,'2.1'!$C$6:$F$106,4,FALSE)</f>
        <v>#N/A</v>
      </c>
      <c r="O77" s="98" t="e">
        <f t="shared" si="2"/>
        <v>#N/A</v>
      </c>
      <c r="P77" s="99" t="e">
        <f>VLOOKUP($K77,'2.1'!$C$6:$F$106,2,FALSE)</f>
        <v>#N/A</v>
      </c>
      <c r="Q77" s="99"/>
      <c r="R77" s="104">
        <f t="array" ref="R77">PRODUCT(SUM(IF((R$4=Primary!$B$5:$B$179)*($C77=Primary!$J$5:$J$179),Primary!$K$5:$K$179,"")),$E77:$I77)</f>
        <v>0</v>
      </c>
      <c r="S77" s="104">
        <f t="array" ref="S77">PRODUCT(SUM(IF((S$4=Primary!$B$5:$B$179)*($C77=Primary!$J$5:$J$179),Primary!$K$5:$K$179,"")),$E77:$I77)</f>
        <v>0</v>
      </c>
      <c r="T77" s="104">
        <f t="array" ref="T77">PRODUCT(SUM(IF((T$4=Primary!$B$5:$B$179)*($C77=Primary!$J$5:$J$179),Primary!$K$5:$K$179,"")),$E77:$I77)</f>
        <v>0</v>
      </c>
      <c r="U77" s="100"/>
    </row>
    <row r="78" spans="1:21">
      <c r="A78" s="91">
        <v>65</v>
      </c>
      <c r="B78" s="102"/>
      <c r="C78" s="108" t="s">
        <v>246</v>
      </c>
      <c r="D78" s="96">
        <f>SUMIF(Primary!$J$5:$J$179,$C78,Primary!$K$5:$K$179)</f>
        <v>2</v>
      </c>
      <c r="E78" s="94">
        <v>0.6</v>
      </c>
      <c r="F78" s="94">
        <v>0.75</v>
      </c>
      <c r="G78" s="94">
        <v>0.13</v>
      </c>
      <c r="H78" s="94"/>
      <c r="I78" s="94">
        <v>-1</v>
      </c>
      <c r="J78" s="103" t="s">
        <v>334</v>
      </c>
      <c r="K78" s="92" t="s">
        <v>63</v>
      </c>
      <c r="L78" s="96">
        <f t="shared" si="4"/>
        <v>-0.11699999999999999</v>
      </c>
      <c r="M78" s="97">
        <f>COUNTIF('2.1'!$C$6:$C$106,$K78)</f>
        <v>1</v>
      </c>
      <c r="N78" s="98" t="str">
        <f>VLOOKUP($K78,'2.1'!$C$6:$F$106,4,FALSE)</f>
        <v>m3</v>
      </c>
      <c r="O78" s="98" t="b">
        <f t="shared" ref="O78:O141" si="5">J78=N78</f>
        <v>1</v>
      </c>
      <c r="P78" s="99" t="str">
        <f>VLOOKUP($K78,'2.1'!$C$6:$F$106,2,FALSE)</f>
        <v>130 mm Suspended slab</v>
      </c>
      <c r="Q78" s="99"/>
      <c r="R78" s="104">
        <f t="array" ref="R78">PRODUCT(SUM(IF((R$4=Primary!$B$5:$B$179)*($C78=Primary!$J$5:$J$179),Primary!$K$5:$K$179,"")),$E78:$I78)</f>
        <v>0</v>
      </c>
      <c r="S78" s="104">
        <f t="array" ref="S78">PRODUCT(SUM(IF((S$4=Primary!$B$5:$B$179)*($C78=Primary!$J$5:$J$179),Primary!$K$5:$K$179,"")),$E78:$I78)</f>
        <v>-0.11699999999999999</v>
      </c>
      <c r="T78" s="104">
        <f t="array" ref="T78">PRODUCT(SUM(IF((T$4=Primary!$B$5:$B$179)*($C78=Primary!$J$5:$J$179),Primary!$K$5:$K$179,"")),$E78:$I78)</f>
        <v>0</v>
      </c>
      <c r="U78" s="100"/>
    </row>
    <row r="79" spans="1:21">
      <c r="A79" s="91">
        <v>66</v>
      </c>
      <c r="B79" s="102"/>
      <c r="C79" s="108" t="s">
        <v>243</v>
      </c>
      <c r="D79" s="96">
        <f>SUMIF(Primary!$J$5:$J$179,$C79,Primary!$K$5:$K$179)</f>
        <v>1</v>
      </c>
      <c r="E79" s="94">
        <v>0.6</v>
      </c>
      <c r="F79" s="94">
        <v>0.75</v>
      </c>
      <c r="G79" s="94">
        <v>0.13</v>
      </c>
      <c r="H79" s="94"/>
      <c r="I79" s="94">
        <v>-1</v>
      </c>
      <c r="J79" s="103" t="s">
        <v>334</v>
      </c>
      <c r="K79" s="92" t="s">
        <v>63</v>
      </c>
      <c r="L79" s="96">
        <f t="shared" si="4"/>
        <v>-5.8499999999999996E-2</v>
      </c>
      <c r="M79" s="97">
        <f>COUNTIF('2.1'!$C$6:$C$106,$K79)</f>
        <v>1</v>
      </c>
      <c r="N79" s="98" t="str">
        <f>VLOOKUP($K79,'2.1'!$C$6:$F$106,4,FALSE)</f>
        <v>m3</v>
      </c>
      <c r="O79" s="98" t="b">
        <f t="shared" si="5"/>
        <v>1</v>
      </c>
      <c r="P79" s="99" t="str">
        <f>VLOOKUP($K79,'2.1'!$C$6:$F$106,2,FALSE)</f>
        <v>130 mm Suspended slab</v>
      </c>
      <c r="Q79" s="99"/>
      <c r="R79" s="104">
        <f t="array" ref="R79">PRODUCT(SUM(IF((R$4=Primary!$B$5:$B$179)*($C79=Primary!$J$5:$J$179),Primary!$K$5:$K$179,"")),$E79:$I79)</f>
        <v>0</v>
      </c>
      <c r="S79" s="104">
        <f t="array" ref="S79">PRODUCT(SUM(IF((S$4=Primary!$B$5:$B$179)*($C79=Primary!$J$5:$J$179),Primary!$K$5:$K$179,"")),$E79:$I79)</f>
        <v>-5.8499999999999996E-2</v>
      </c>
      <c r="T79" s="104">
        <f t="array" ref="T79">PRODUCT(SUM(IF((T$4=Primary!$B$5:$B$179)*($C79=Primary!$J$5:$J$179),Primary!$K$5:$K$179,"")),$E79:$I79)</f>
        <v>0</v>
      </c>
      <c r="U79" s="100"/>
    </row>
    <row r="80" spans="1:21">
      <c r="A80" s="91">
        <v>67</v>
      </c>
      <c r="B80" s="102"/>
      <c r="C80" s="108" t="s">
        <v>247</v>
      </c>
      <c r="D80" s="96">
        <f>SUMIF(Primary!$J$5:$J$179,$C80,Primary!$K$5:$K$179)</f>
        <v>1</v>
      </c>
      <c r="E80" s="94">
        <v>0.6</v>
      </c>
      <c r="F80" s="94">
        <v>0.75</v>
      </c>
      <c r="G80" s="94">
        <v>0.13</v>
      </c>
      <c r="H80" s="94"/>
      <c r="I80" s="94">
        <v>-1</v>
      </c>
      <c r="J80" s="103" t="s">
        <v>334</v>
      </c>
      <c r="K80" s="92" t="s">
        <v>63</v>
      </c>
      <c r="L80" s="96">
        <f t="shared" ref="L80:L111" si="6">PRODUCT(D80:I80)</f>
        <v>-5.8499999999999996E-2</v>
      </c>
      <c r="M80" s="97">
        <f>COUNTIF('2.1'!$C$6:$C$106,$K80)</f>
        <v>1</v>
      </c>
      <c r="N80" s="98" t="str">
        <f>VLOOKUP($K80,'2.1'!$C$6:$F$106,4,FALSE)</f>
        <v>m3</v>
      </c>
      <c r="O80" s="98" t="b">
        <f t="shared" si="5"/>
        <v>1</v>
      </c>
      <c r="P80" s="99" t="str">
        <f>VLOOKUP($K80,'2.1'!$C$6:$F$106,2,FALSE)</f>
        <v>130 mm Suspended slab</v>
      </c>
      <c r="Q80" s="99"/>
      <c r="R80" s="104">
        <f t="array" ref="R80">PRODUCT(SUM(IF((R$4=Primary!$B$5:$B$179)*($C80=Primary!$J$5:$J$179),Primary!$K$5:$K$179,"")),$E80:$I80)</f>
        <v>0</v>
      </c>
      <c r="S80" s="104">
        <f t="array" ref="S80">PRODUCT(SUM(IF((S$4=Primary!$B$5:$B$179)*($C80=Primary!$J$5:$J$179),Primary!$K$5:$K$179,"")),$E80:$I80)</f>
        <v>-5.8499999999999996E-2</v>
      </c>
      <c r="T80" s="104">
        <f t="array" ref="T80">PRODUCT(SUM(IF((T$4=Primary!$B$5:$B$179)*($C80=Primary!$J$5:$J$179),Primary!$K$5:$K$179,"")),$E80:$I80)</f>
        <v>0</v>
      </c>
      <c r="U80" s="100"/>
    </row>
    <row r="81" spans="1:21" ht="22.5">
      <c r="A81" s="91">
        <v>68</v>
      </c>
      <c r="B81" s="102"/>
      <c r="C81" s="106" t="s">
        <v>270</v>
      </c>
      <c r="D81" s="96">
        <f>SUMIF(Primary!$J$5:$J$179,$C81,Primary!$K$5:$K$179)</f>
        <v>0</v>
      </c>
      <c r="E81" s="94"/>
      <c r="F81" s="94"/>
      <c r="G81" s="94"/>
      <c r="H81" s="94"/>
      <c r="I81" s="94"/>
      <c r="J81" s="103"/>
      <c r="K81" s="92"/>
      <c r="L81" s="96">
        <f t="shared" si="6"/>
        <v>0</v>
      </c>
      <c r="M81" s="97">
        <f>COUNTIF('2.1'!$C$6:$C$106,$K81)</f>
        <v>0</v>
      </c>
      <c r="N81" s="98" t="e">
        <f>VLOOKUP($K81,'2.1'!$C$6:$F$106,4,FALSE)</f>
        <v>#N/A</v>
      </c>
      <c r="O81" s="98" t="e">
        <f t="shared" si="5"/>
        <v>#N/A</v>
      </c>
      <c r="P81" s="99" t="e">
        <f>VLOOKUP($K81,'2.1'!$C$6:$F$106,2,FALSE)</f>
        <v>#N/A</v>
      </c>
      <c r="Q81" s="99"/>
      <c r="R81" s="104">
        <f t="array" ref="R81">PRODUCT(SUM(IF((R$4=Primary!$B$5:$B$179)*($C81=Primary!$J$5:$J$179),Primary!$K$5:$K$179,"")),$E81:$I81)</f>
        <v>0</v>
      </c>
      <c r="S81" s="104">
        <f t="array" ref="S81">PRODUCT(SUM(IF((S$4=Primary!$B$5:$B$179)*($C81=Primary!$J$5:$J$179),Primary!$K$5:$K$179,"")),$E81:$I81)</f>
        <v>0</v>
      </c>
      <c r="T81" s="104">
        <f t="array" ref="T81">PRODUCT(SUM(IF((T$4=Primary!$B$5:$B$179)*($C81=Primary!$J$5:$J$179),Primary!$K$5:$K$179,"")),$E81:$I81)</f>
        <v>0</v>
      </c>
      <c r="U81" s="100"/>
    </row>
    <row r="82" spans="1:21">
      <c r="A82" s="91">
        <v>69</v>
      </c>
      <c r="B82" s="102"/>
      <c r="C82" s="108" t="s">
        <v>242</v>
      </c>
      <c r="D82" s="96">
        <f>SUMIF(Primary!$J$5:$J$179,$C82,Primary!$K$5:$K$179)</f>
        <v>1</v>
      </c>
      <c r="E82" s="94">
        <v>0.45</v>
      </c>
      <c r="F82" s="94">
        <v>0.6</v>
      </c>
      <c r="G82" s="94"/>
      <c r="H82" s="94"/>
      <c r="I82" s="94">
        <v>0</v>
      </c>
      <c r="J82" s="103"/>
      <c r="K82" s="92" t="s">
        <v>336</v>
      </c>
      <c r="L82" s="96">
        <f t="shared" si="6"/>
        <v>0</v>
      </c>
      <c r="M82" s="97">
        <f>COUNTIF('2.1'!$C$6:$C$106,$K82)</f>
        <v>0</v>
      </c>
      <c r="N82" s="98" t="e">
        <f>VLOOKUP($K82,'2.1'!$C$6:$F$106,4,FALSE)</f>
        <v>#N/A</v>
      </c>
      <c r="O82" s="98" t="e">
        <f t="shared" si="5"/>
        <v>#N/A</v>
      </c>
      <c r="P82" s="99" t="e">
        <f>VLOOKUP($K82,'2.1'!$C$6:$F$106,2,FALSE)</f>
        <v>#N/A</v>
      </c>
      <c r="Q82" s="99"/>
      <c r="R82" s="104">
        <f t="array" ref="R82">PRODUCT(SUM(IF((R$4=Primary!$B$5:$B$179)*($C82=Primary!$J$5:$J$179),Primary!$K$5:$K$179,"")),$E82:$I82)</f>
        <v>0</v>
      </c>
      <c r="S82" s="104">
        <f t="array" ref="S82">PRODUCT(SUM(IF((S$4=Primary!$B$5:$B$179)*($C82=Primary!$J$5:$J$179),Primary!$K$5:$K$179,"")),$E82:$I82)</f>
        <v>0</v>
      </c>
      <c r="T82" s="104">
        <f t="array" ref="T82">PRODUCT(SUM(IF((T$4=Primary!$B$5:$B$179)*($C82=Primary!$J$5:$J$179),Primary!$K$5:$K$179,"")),$E82:$I82)</f>
        <v>0</v>
      </c>
      <c r="U82" s="100"/>
    </row>
    <row r="83" spans="1:21" ht="22.5">
      <c r="A83" s="91">
        <v>70</v>
      </c>
      <c r="B83" s="102"/>
      <c r="C83" s="108" t="s">
        <v>244</v>
      </c>
      <c r="D83" s="96">
        <f>SUMIF(Primary!$J$5:$J$179,$C83,Primary!$K$5:$K$179)</f>
        <v>2</v>
      </c>
      <c r="E83" s="94">
        <v>0.45</v>
      </c>
      <c r="F83" s="94">
        <v>0.6</v>
      </c>
      <c r="G83" s="94"/>
      <c r="H83" s="94"/>
      <c r="I83" s="94">
        <v>-1</v>
      </c>
      <c r="J83" s="103" t="s">
        <v>335</v>
      </c>
      <c r="K83" s="92" t="s">
        <v>92</v>
      </c>
      <c r="L83" s="96">
        <f t="shared" si="6"/>
        <v>-0.54</v>
      </c>
      <c r="M83" s="97">
        <f>COUNTIF('2.1'!$C$6:$C$106,$K83)</f>
        <v>1</v>
      </c>
      <c r="N83" s="98" t="str">
        <f>VLOOKUP($K83,'2.1'!$C$6:$F$106,4,FALSE)</f>
        <v>m2</v>
      </c>
      <c r="O83" s="98" t="b">
        <f t="shared" si="5"/>
        <v>1</v>
      </c>
      <c r="P83" s="99" t="str">
        <f>VLOOKUP($K83,'2.1'!$C$6:$F$106,2,FALSE)</f>
        <v>Sides and soffit of suspended slab; strutting 3.5 - 5.0 high</v>
      </c>
      <c r="Q83" s="99"/>
      <c r="R83" s="104">
        <f t="array" ref="R83">PRODUCT(SUM(IF((R$4=Primary!$B$5:$B$179)*($C83=Primary!$J$5:$J$179),Primary!$K$5:$K$179,"")),$E83:$I83)</f>
        <v>0</v>
      </c>
      <c r="S83" s="104">
        <f t="array" ref="S83">PRODUCT(SUM(IF((S$4=Primary!$B$5:$B$179)*($C83=Primary!$J$5:$J$179),Primary!$K$5:$K$179,"")),$E83:$I83)</f>
        <v>-0.54</v>
      </c>
      <c r="T83" s="104">
        <f t="array" ref="T83">PRODUCT(SUM(IF((T$4=Primary!$B$5:$B$179)*($C83=Primary!$J$5:$J$179),Primary!$K$5:$K$179,"")),$E83:$I83)</f>
        <v>0</v>
      </c>
      <c r="U83" s="100"/>
    </row>
    <row r="84" spans="1:21" ht="22.5">
      <c r="A84" s="91">
        <v>71</v>
      </c>
      <c r="B84" s="102"/>
      <c r="C84" s="108" t="s">
        <v>245</v>
      </c>
      <c r="D84" s="96">
        <f>SUMIF(Primary!$J$5:$J$179,$C84,Primary!$K$5:$K$179)</f>
        <v>1</v>
      </c>
      <c r="E84" s="94">
        <v>0.45</v>
      </c>
      <c r="F84" s="94">
        <v>0.6</v>
      </c>
      <c r="G84" s="94"/>
      <c r="H84" s="94"/>
      <c r="I84" s="94">
        <v>-1</v>
      </c>
      <c r="J84" s="103" t="s">
        <v>335</v>
      </c>
      <c r="K84" s="92" t="s">
        <v>92</v>
      </c>
      <c r="L84" s="96">
        <f t="shared" si="6"/>
        <v>-0.27</v>
      </c>
      <c r="M84" s="97">
        <f>COUNTIF('2.1'!$C$6:$C$106,$K84)</f>
        <v>1</v>
      </c>
      <c r="N84" s="98" t="str">
        <f>VLOOKUP($K84,'2.1'!$C$6:$F$106,4,FALSE)</f>
        <v>m2</v>
      </c>
      <c r="O84" s="98" t="b">
        <f t="shared" si="5"/>
        <v>1</v>
      </c>
      <c r="P84" s="99" t="str">
        <f>VLOOKUP($K84,'2.1'!$C$6:$F$106,2,FALSE)</f>
        <v>Sides and soffit of suspended slab; strutting 3.5 - 5.0 high</v>
      </c>
      <c r="Q84" s="99"/>
      <c r="R84" s="104">
        <f t="array" ref="R84">PRODUCT(SUM(IF((R$4=Primary!$B$5:$B$179)*($C84=Primary!$J$5:$J$179),Primary!$K$5:$K$179,"")),$E84:$I84)</f>
        <v>0</v>
      </c>
      <c r="S84" s="104">
        <f t="array" ref="S84">PRODUCT(SUM(IF((S$4=Primary!$B$5:$B$179)*($C84=Primary!$J$5:$J$179),Primary!$K$5:$K$179,"")),$E84:$I84)</f>
        <v>-0.27</v>
      </c>
      <c r="T84" s="104">
        <f t="array" ref="T84">PRODUCT(SUM(IF((T$4=Primary!$B$5:$B$179)*($C84=Primary!$J$5:$J$179),Primary!$K$5:$K$179,"")),$E84:$I84)</f>
        <v>0</v>
      </c>
      <c r="U84" s="100"/>
    </row>
    <row r="85" spans="1:21">
      <c r="A85" s="91">
        <v>72</v>
      </c>
      <c r="B85" s="102"/>
      <c r="C85" s="108" t="s">
        <v>248</v>
      </c>
      <c r="D85" s="96">
        <f>SUMIF(Primary!$J$5:$J$179,$C85,Primary!$K$5:$K$179)</f>
        <v>2</v>
      </c>
      <c r="E85" s="94">
        <v>0.6</v>
      </c>
      <c r="F85" s="94">
        <v>0.75</v>
      </c>
      <c r="G85" s="94"/>
      <c r="H85" s="94"/>
      <c r="I85" s="94">
        <v>0</v>
      </c>
      <c r="J85" s="103"/>
      <c r="K85" s="92" t="s">
        <v>336</v>
      </c>
      <c r="L85" s="96">
        <f t="shared" si="6"/>
        <v>0</v>
      </c>
      <c r="M85" s="97">
        <f>COUNTIF('2.1'!$C$6:$C$106,$K85)</f>
        <v>0</v>
      </c>
      <c r="N85" s="98" t="e">
        <f>VLOOKUP($K85,'2.1'!$C$6:$F$106,4,FALSE)</f>
        <v>#N/A</v>
      </c>
      <c r="O85" s="98" t="e">
        <f t="shared" si="5"/>
        <v>#N/A</v>
      </c>
      <c r="P85" s="99" t="e">
        <f>VLOOKUP($K85,'2.1'!$C$6:$F$106,2,FALSE)</f>
        <v>#N/A</v>
      </c>
      <c r="Q85" s="99"/>
      <c r="R85" s="104">
        <f t="array" ref="R85">PRODUCT(SUM(IF((R$4=Primary!$B$5:$B$179)*($C85=Primary!$J$5:$J$179),Primary!$K$5:$K$179,"")),$E85:$I85)</f>
        <v>0</v>
      </c>
      <c r="S85" s="104">
        <f t="array" ref="S85">PRODUCT(SUM(IF((S$4=Primary!$B$5:$B$179)*($C85=Primary!$J$5:$J$179),Primary!$K$5:$K$179,"")),$E85:$I85)</f>
        <v>0</v>
      </c>
      <c r="T85" s="104">
        <f t="array" ref="T85">PRODUCT(SUM(IF((T$4=Primary!$B$5:$B$179)*($C85=Primary!$J$5:$J$179),Primary!$K$5:$K$179,"")),$E85:$I85)</f>
        <v>0</v>
      </c>
      <c r="U85" s="100"/>
    </row>
    <row r="86" spans="1:21" ht="22.5">
      <c r="A86" s="91">
        <v>73</v>
      </c>
      <c r="B86" s="102"/>
      <c r="C86" s="108" t="s">
        <v>246</v>
      </c>
      <c r="D86" s="96">
        <f>SUMIF(Primary!$J$5:$J$179,$C86,Primary!$K$5:$K$179)</f>
        <v>2</v>
      </c>
      <c r="E86" s="94">
        <v>0.6</v>
      </c>
      <c r="F86" s="94">
        <v>0.75</v>
      </c>
      <c r="G86" s="94"/>
      <c r="H86" s="94"/>
      <c r="I86" s="94">
        <v>-1</v>
      </c>
      <c r="J86" s="103" t="s">
        <v>335</v>
      </c>
      <c r="K86" s="92" t="s">
        <v>92</v>
      </c>
      <c r="L86" s="96">
        <f t="shared" si="6"/>
        <v>-0.89999999999999991</v>
      </c>
      <c r="M86" s="97">
        <f>COUNTIF('2.1'!$C$6:$C$106,$K86)</f>
        <v>1</v>
      </c>
      <c r="N86" s="98" t="str">
        <f>VLOOKUP($K86,'2.1'!$C$6:$F$106,4,FALSE)</f>
        <v>m2</v>
      </c>
      <c r="O86" s="98" t="b">
        <f t="shared" si="5"/>
        <v>1</v>
      </c>
      <c r="P86" s="99" t="str">
        <f>VLOOKUP($K86,'2.1'!$C$6:$F$106,2,FALSE)</f>
        <v>Sides and soffit of suspended slab; strutting 3.5 - 5.0 high</v>
      </c>
      <c r="Q86" s="99"/>
      <c r="R86" s="104">
        <f t="array" ref="R86">PRODUCT(SUM(IF((R$4=Primary!$B$5:$B$179)*($C86=Primary!$J$5:$J$179),Primary!$K$5:$K$179,"")),$E86:$I86)</f>
        <v>0</v>
      </c>
      <c r="S86" s="104">
        <f t="array" ref="S86">PRODUCT(SUM(IF((S$4=Primary!$B$5:$B$179)*($C86=Primary!$J$5:$J$179),Primary!$K$5:$K$179,"")),$E86:$I86)</f>
        <v>-0.89999999999999991</v>
      </c>
      <c r="T86" s="104">
        <f t="array" ref="T86">PRODUCT(SUM(IF((T$4=Primary!$B$5:$B$179)*($C86=Primary!$J$5:$J$179),Primary!$K$5:$K$179,"")),$E86:$I86)</f>
        <v>0</v>
      </c>
      <c r="U86" s="100"/>
    </row>
    <row r="87" spans="1:21" ht="22.5">
      <c r="A87" s="91">
        <v>74</v>
      </c>
      <c r="B87" s="102"/>
      <c r="C87" s="108" t="s">
        <v>243</v>
      </c>
      <c r="D87" s="96">
        <f>SUMIF(Primary!$J$5:$J$179,$C87,Primary!$K$5:$K$179)</f>
        <v>1</v>
      </c>
      <c r="E87" s="94">
        <v>0.6</v>
      </c>
      <c r="F87" s="94">
        <v>0.75</v>
      </c>
      <c r="G87" s="94"/>
      <c r="H87" s="94"/>
      <c r="I87" s="94">
        <v>-1</v>
      </c>
      <c r="J87" s="103" t="s">
        <v>335</v>
      </c>
      <c r="K87" s="92" t="s">
        <v>92</v>
      </c>
      <c r="L87" s="96">
        <f t="shared" si="6"/>
        <v>-0.44999999999999996</v>
      </c>
      <c r="M87" s="97">
        <f>COUNTIF('2.1'!$C$6:$C$106,$K87)</f>
        <v>1</v>
      </c>
      <c r="N87" s="98" t="str">
        <f>VLOOKUP($K87,'2.1'!$C$6:$F$106,4,FALSE)</f>
        <v>m2</v>
      </c>
      <c r="O87" s="98" t="b">
        <f t="shared" si="5"/>
        <v>1</v>
      </c>
      <c r="P87" s="99" t="str">
        <f>VLOOKUP($K87,'2.1'!$C$6:$F$106,2,FALSE)</f>
        <v>Sides and soffit of suspended slab; strutting 3.5 - 5.0 high</v>
      </c>
      <c r="Q87" s="99"/>
      <c r="R87" s="104">
        <f t="array" ref="R87">PRODUCT(SUM(IF((R$4=Primary!$B$5:$B$179)*($C87=Primary!$J$5:$J$179),Primary!$K$5:$K$179,"")),$E87:$I87)</f>
        <v>0</v>
      </c>
      <c r="S87" s="104">
        <f t="array" ref="S87">PRODUCT(SUM(IF((S$4=Primary!$B$5:$B$179)*($C87=Primary!$J$5:$J$179),Primary!$K$5:$K$179,"")),$E87:$I87)</f>
        <v>-0.44999999999999996</v>
      </c>
      <c r="T87" s="104">
        <f t="array" ref="T87">PRODUCT(SUM(IF((T$4=Primary!$B$5:$B$179)*($C87=Primary!$J$5:$J$179),Primary!$K$5:$K$179,"")),$E87:$I87)</f>
        <v>0</v>
      </c>
      <c r="U87" s="100"/>
    </row>
    <row r="88" spans="1:21" ht="22.5">
      <c r="A88" s="91">
        <v>75</v>
      </c>
      <c r="B88" s="102"/>
      <c r="C88" s="108" t="s">
        <v>247</v>
      </c>
      <c r="D88" s="96">
        <f>SUMIF(Primary!$J$5:$J$179,$C88,Primary!$K$5:$K$179)</f>
        <v>1</v>
      </c>
      <c r="E88" s="94">
        <v>0.6</v>
      </c>
      <c r="F88" s="94">
        <v>0.75</v>
      </c>
      <c r="G88" s="94"/>
      <c r="H88" s="94"/>
      <c r="I88" s="94">
        <v>-1</v>
      </c>
      <c r="J88" s="103" t="s">
        <v>335</v>
      </c>
      <c r="K88" s="92" t="s">
        <v>92</v>
      </c>
      <c r="L88" s="96">
        <f t="shared" si="6"/>
        <v>-0.44999999999999996</v>
      </c>
      <c r="M88" s="97">
        <f>COUNTIF('2.1'!$C$6:$C$106,$K88)</f>
        <v>1</v>
      </c>
      <c r="N88" s="98" t="str">
        <f>VLOOKUP($K88,'2.1'!$C$6:$F$106,4,FALSE)</f>
        <v>m2</v>
      </c>
      <c r="O88" s="98" t="b">
        <f t="shared" si="5"/>
        <v>1</v>
      </c>
      <c r="P88" s="99" t="str">
        <f>VLOOKUP($K88,'2.1'!$C$6:$F$106,2,FALSE)</f>
        <v>Sides and soffit of suspended slab; strutting 3.5 - 5.0 high</v>
      </c>
      <c r="Q88" s="99"/>
      <c r="R88" s="104">
        <f t="array" ref="R88">PRODUCT(SUM(IF((R$4=Primary!$B$5:$B$179)*($C88=Primary!$J$5:$J$179),Primary!$K$5:$K$179,"")),$E88:$I88)</f>
        <v>0</v>
      </c>
      <c r="S88" s="104">
        <f t="array" ref="S88">PRODUCT(SUM(IF((S$4=Primary!$B$5:$B$179)*($C88=Primary!$J$5:$J$179),Primary!$K$5:$K$179,"")),$E88:$I88)</f>
        <v>-0.44999999999999996</v>
      </c>
      <c r="T88" s="104">
        <f t="array" ref="T88">PRODUCT(SUM(IF((T$4=Primary!$B$5:$B$179)*($C88=Primary!$J$5:$J$179),Primary!$K$5:$K$179,"")),$E88:$I88)</f>
        <v>0</v>
      </c>
      <c r="U88" s="100"/>
    </row>
    <row r="89" spans="1:21" ht="22.5">
      <c r="A89" s="91">
        <v>76</v>
      </c>
      <c r="B89" s="102"/>
      <c r="C89" s="106" t="s">
        <v>271</v>
      </c>
      <c r="D89" s="96">
        <f>SUMIF(Primary!$J$5:$J$179,$C89,Primary!$K$5:$K$179)</f>
        <v>0</v>
      </c>
      <c r="E89" s="94"/>
      <c r="F89" s="94"/>
      <c r="G89" s="94"/>
      <c r="H89" s="94"/>
      <c r="I89" s="94"/>
      <c r="J89" s="103"/>
      <c r="K89" s="92"/>
      <c r="L89" s="96">
        <f t="shared" si="6"/>
        <v>0</v>
      </c>
      <c r="M89" s="97">
        <f>COUNTIF('2.1'!$C$6:$C$106,$K89)</f>
        <v>0</v>
      </c>
      <c r="N89" s="98" t="e">
        <f>VLOOKUP($K89,'2.1'!$C$6:$F$106,4,FALSE)</f>
        <v>#N/A</v>
      </c>
      <c r="O89" s="98" t="e">
        <f t="shared" si="5"/>
        <v>#N/A</v>
      </c>
      <c r="P89" s="99" t="e">
        <f>VLOOKUP($K89,'2.1'!$C$6:$F$106,2,FALSE)</f>
        <v>#N/A</v>
      </c>
      <c r="Q89" s="99"/>
      <c r="R89" s="104">
        <f t="array" ref="R89">PRODUCT(SUM(IF((R$4=Primary!$B$5:$B$179)*($C89=Primary!$J$5:$J$179),Primary!$K$5:$K$179,"")),$E89:$I89)</f>
        <v>0</v>
      </c>
      <c r="S89" s="104">
        <f t="array" ref="S89">PRODUCT(SUM(IF((S$4=Primary!$B$5:$B$179)*($C89=Primary!$J$5:$J$179),Primary!$K$5:$K$179,"")),$E89:$I89)</f>
        <v>0</v>
      </c>
      <c r="T89" s="104">
        <f t="array" ref="T89">PRODUCT(SUM(IF((T$4=Primary!$B$5:$B$179)*($C89=Primary!$J$5:$J$179),Primary!$K$5:$K$179,"")),$E89:$I89)</f>
        <v>0</v>
      </c>
      <c r="U89" s="100"/>
    </row>
    <row r="90" spans="1:21">
      <c r="A90" s="91">
        <v>77</v>
      </c>
      <c r="B90" s="102"/>
      <c r="C90" s="108" t="s">
        <v>242</v>
      </c>
      <c r="D90" s="96">
        <f>SUMIF(Primary!$J$5:$J$179,$C90,Primary!$K$5:$K$179)</f>
        <v>1</v>
      </c>
      <c r="E90" s="94"/>
      <c r="F90" s="94">
        <v>0.6</v>
      </c>
      <c r="G90" s="94">
        <v>0</v>
      </c>
      <c r="H90" s="94"/>
      <c r="I90" s="94">
        <v>0</v>
      </c>
      <c r="J90" s="103"/>
      <c r="K90" s="92" t="s">
        <v>336</v>
      </c>
      <c r="L90" s="96">
        <f t="shared" si="6"/>
        <v>0</v>
      </c>
      <c r="M90" s="97">
        <f>COUNTIF('2.1'!$C$6:$C$106,$K90)</f>
        <v>0</v>
      </c>
      <c r="N90" s="98" t="e">
        <f>VLOOKUP($K90,'2.1'!$C$6:$F$106,4,FALSE)</f>
        <v>#N/A</v>
      </c>
      <c r="O90" s="98" t="e">
        <f t="shared" si="5"/>
        <v>#N/A</v>
      </c>
      <c r="P90" s="99" t="e">
        <f>VLOOKUP($K90,'2.1'!$C$6:$F$106,2,FALSE)</f>
        <v>#N/A</v>
      </c>
      <c r="Q90" s="99"/>
      <c r="R90" s="104">
        <f t="array" ref="R90">PRODUCT(SUM(IF((R$4=Primary!$B$5:$B$179)*($C90=Primary!$J$5:$J$179),Primary!$K$5:$K$179,"")),$E90:$I90)</f>
        <v>0</v>
      </c>
      <c r="S90" s="104">
        <f t="array" ref="S90">PRODUCT(SUM(IF((S$4=Primary!$B$5:$B$179)*($C90=Primary!$J$5:$J$179),Primary!$K$5:$K$179,"")),$E90:$I90)</f>
        <v>0</v>
      </c>
      <c r="T90" s="104">
        <f t="array" ref="T90">PRODUCT(SUM(IF((T$4=Primary!$B$5:$B$179)*($C90=Primary!$J$5:$J$179),Primary!$K$5:$K$179,"")),$E90:$I90)</f>
        <v>0</v>
      </c>
      <c r="U90" s="100"/>
    </row>
    <row r="91" spans="1:21">
      <c r="A91" s="91">
        <v>78</v>
      </c>
      <c r="B91" s="102"/>
      <c r="C91" s="108" t="s">
        <v>244</v>
      </c>
      <c r="D91" s="96">
        <f>SUMIF(Primary!$J$5:$J$179,$C91,Primary!$K$5:$K$179)</f>
        <v>2</v>
      </c>
      <c r="E91" s="94"/>
      <c r="F91" s="94">
        <v>0.6</v>
      </c>
      <c r="G91" s="94">
        <v>0.15</v>
      </c>
      <c r="H91" s="94">
        <v>2</v>
      </c>
      <c r="I91" s="94">
        <v>-1</v>
      </c>
      <c r="J91" s="103" t="s">
        <v>335</v>
      </c>
      <c r="K91" s="92" t="s">
        <v>83</v>
      </c>
      <c r="L91" s="96">
        <f t="shared" si="6"/>
        <v>-0.36</v>
      </c>
      <c r="M91" s="97">
        <f>COUNTIF('2.1'!$C$6:$C$106,$K91)</f>
        <v>1</v>
      </c>
      <c r="N91" s="98" t="str">
        <f>VLOOKUP($K91,'2.1'!$C$6:$F$106,4,FALSE)</f>
        <v>m2</v>
      </c>
      <c r="O91" s="98" t="b">
        <f t="shared" si="5"/>
        <v>1</v>
      </c>
      <c r="P91" s="99" t="str">
        <f>VLOOKUP($K91,'2.1'!$C$6:$F$106,2,FALSE)</f>
        <v>Side of column</v>
      </c>
      <c r="Q91" s="99"/>
      <c r="R91" s="104">
        <f t="array" ref="R91">PRODUCT(SUM(IF((R$4=Primary!$B$5:$B$179)*($C91=Primary!$J$5:$J$179),Primary!$K$5:$K$179,"")),$E91:$I91)</f>
        <v>0</v>
      </c>
      <c r="S91" s="104">
        <f t="array" ref="S91">PRODUCT(SUM(IF((S$4=Primary!$B$5:$B$179)*($C91=Primary!$J$5:$J$179),Primary!$K$5:$K$179,"")),$E91:$I91)</f>
        <v>-0.36</v>
      </c>
      <c r="T91" s="104">
        <f t="array" ref="T91">PRODUCT(SUM(IF((T$4=Primary!$B$5:$B$179)*($C91=Primary!$J$5:$J$179),Primary!$K$5:$K$179,"")),$E91:$I91)</f>
        <v>0</v>
      </c>
      <c r="U91" s="100"/>
    </row>
    <row r="92" spans="1:21">
      <c r="A92" s="91">
        <v>79</v>
      </c>
      <c r="B92" s="102"/>
      <c r="C92" s="108" t="s">
        <v>245</v>
      </c>
      <c r="D92" s="96">
        <f>SUMIF(Primary!$J$5:$J$179,$C92,Primary!$K$5:$K$179)</f>
        <v>1</v>
      </c>
      <c r="E92" s="94"/>
      <c r="F92" s="94">
        <v>0.6</v>
      </c>
      <c r="G92" s="94">
        <v>0.15</v>
      </c>
      <c r="H92" s="94">
        <v>2</v>
      </c>
      <c r="I92" s="94">
        <v>-1</v>
      </c>
      <c r="J92" s="103" t="s">
        <v>335</v>
      </c>
      <c r="K92" s="92" t="s">
        <v>83</v>
      </c>
      <c r="L92" s="96">
        <f t="shared" si="6"/>
        <v>-0.18</v>
      </c>
      <c r="M92" s="97">
        <f>COUNTIF('2.1'!$C$6:$C$106,$K92)</f>
        <v>1</v>
      </c>
      <c r="N92" s="98" t="str">
        <f>VLOOKUP($K92,'2.1'!$C$6:$F$106,4,FALSE)</f>
        <v>m2</v>
      </c>
      <c r="O92" s="98" t="b">
        <f t="shared" si="5"/>
        <v>1</v>
      </c>
      <c r="P92" s="99" t="str">
        <f>VLOOKUP($K92,'2.1'!$C$6:$F$106,2,FALSE)</f>
        <v>Side of column</v>
      </c>
      <c r="Q92" s="99"/>
      <c r="R92" s="104">
        <f t="array" ref="R92">PRODUCT(SUM(IF((R$4=Primary!$B$5:$B$179)*($C92=Primary!$J$5:$J$179),Primary!$K$5:$K$179,"")),$E92:$I92)</f>
        <v>0</v>
      </c>
      <c r="S92" s="104">
        <f t="array" ref="S92">PRODUCT(SUM(IF((S$4=Primary!$B$5:$B$179)*($C92=Primary!$J$5:$J$179),Primary!$K$5:$K$179,"")),$E92:$I92)</f>
        <v>-0.18</v>
      </c>
      <c r="T92" s="104">
        <f t="array" ref="T92">PRODUCT(SUM(IF((T$4=Primary!$B$5:$B$179)*($C92=Primary!$J$5:$J$179),Primary!$K$5:$K$179,"")),$E92:$I92)</f>
        <v>0</v>
      </c>
      <c r="U92" s="100"/>
    </row>
    <row r="93" spans="1:21">
      <c r="A93" s="91">
        <v>80</v>
      </c>
      <c r="B93" s="102"/>
      <c r="C93" s="108" t="s">
        <v>248</v>
      </c>
      <c r="D93" s="96">
        <f>SUMIF(Primary!$J$5:$J$179,$C93,Primary!$K$5:$K$179)</f>
        <v>2</v>
      </c>
      <c r="E93" s="94"/>
      <c r="F93" s="94">
        <v>0.75</v>
      </c>
      <c r="G93" s="94">
        <v>0</v>
      </c>
      <c r="H93" s="94"/>
      <c r="I93" s="94">
        <v>0</v>
      </c>
      <c r="J93" s="103"/>
      <c r="K93" s="92" t="s">
        <v>336</v>
      </c>
      <c r="L93" s="96">
        <f t="shared" si="6"/>
        <v>0</v>
      </c>
      <c r="M93" s="97">
        <f>COUNTIF('2.1'!$C$6:$C$106,$K93)</f>
        <v>0</v>
      </c>
      <c r="N93" s="98" t="e">
        <f>VLOOKUP($K93,'2.1'!$C$6:$F$106,4,FALSE)</f>
        <v>#N/A</v>
      </c>
      <c r="O93" s="98" t="e">
        <f t="shared" si="5"/>
        <v>#N/A</v>
      </c>
      <c r="P93" s="99" t="e">
        <f>VLOOKUP($K93,'2.1'!$C$6:$F$106,2,FALSE)</f>
        <v>#N/A</v>
      </c>
      <c r="Q93" s="99"/>
      <c r="R93" s="104">
        <f t="array" ref="R93">PRODUCT(SUM(IF((R$4=Primary!$B$5:$B$179)*($C93=Primary!$J$5:$J$179),Primary!$K$5:$K$179,"")),$E93:$I93)</f>
        <v>0</v>
      </c>
      <c r="S93" s="104">
        <f t="array" ref="S93">PRODUCT(SUM(IF((S$4=Primary!$B$5:$B$179)*($C93=Primary!$J$5:$J$179),Primary!$K$5:$K$179,"")),$E93:$I93)</f>
        <v>0</v>
      </c>
      <c r="T93" s="104">
        <f t="array" ref="T93">PRODUCT(SUM(IF((T$4=Primary!$B$5:$B$179)*($C93=Primary!$J$5:$J$179),Primary!$K$5:$K$179,"")),$E93:$I93)</f>
        <v>0</v>
      </c>
      <c r="U93" s="100"/>
    </row>
    <row r="94" spans="1:21">
      <c r="A94" s="91">
        <v>81</v>
      </c>
      <c r="B94" s="102"/>
      <c r="C94" s="108" t="s">
        <v>246</v>
      </c>
      <c r="D94" s="96">
        <f>SUMIF(Primary!$J$5:$J$179,$C94,Primary!$K$5:$K$179)</f>
        <v>2</v>
      </c>
      <c r="E94" s="94"/>
      <c r="F94" s="94">
        <v>0.75</v>
      </c>
      <c r="G94" s="94">
        <v>0.13</v>
      </c>
      <c r="H94" s="94">
        <v>1</v>
      </c>
      <c r="I94" s="94">
        <v>-1</v>
      </c>
      <c r="J94" s="103" t="s">
        <v>335</v>
      </c>
      <c r="K94" s="92" t="s">
        <v>83</v>
      </c>
      <c r="L94" s="96">
        <f t="shared" si="6"/>
        <v>-0.19500000000000001</v>
      </c>
      <c r="M94" s="97">
        <f>COUNTIF('2.1'!$C$6:$C$106,$K94)</f>
        <v>1</v>
      </c>
      <c r="N94" s="98" t="str">
        <f>VLOOKUP($K94,'2.1'!$C$6:$F$106,4,FALSE)</f>
        <v>m2</v>
      </c>
      <c r="O94" s="98" t="b">
        <f t="shared" si="5"/>
        <v>1</v>
      </c>
      <c r="P94" s="99" t="str">
        <f>VLOOKUP($K94,'2.1'!$C$6:$F$106,2,FALSE)</f>
        <v>Side of column</v>
      </c>
      <c r="Q94" s="99"/>
      <c r="R94" s="104">
        <f t="array" ref="R94">PRODUCT(SUM(IF((R$4=Primary!$B$5:$B$179)*($C94=Primary!$J$5:$J$179),Primary!$K$5:$K$179,"")),$E94:$I94)</f>
        <v>0</v>
      </c>
      <c r="S94" s="104">
        <f t="array" ref="S94">PRODUCT(SUM(IF((S$4=Primary!$B$5:$B$179)*($C94=Primary!$J$5:$J$179),Primary!$K$5:$K$179,"")),$E94:$I94)</f>
        <v>-0.19500000000000001</v>
      </c>
      <c r="T94" s="104">
        <f t="array" ref="T94">PRODUCT(SUM(IF((T$4=Primary!$B$5:$B$179)*($C94=Primary!$J$5:$J$179),Primary!$K$5:$K$179,"")),$E94:$I94)</f>
        <v>0</v>
      </c>
      <c r="U94" s="100"/>
    </row>
    <row r="95" spans="1:21">
      <c r="A95" s="91">
        <v>82</v>
      </c>
      <c r="B95" s="102"/>
      <c r="C95" s="108" t="s">
        <v>243</v>
      </c>
      <c r="D95" s="96">
        <f>SUMIF(Primary!$J$5:$J$179,$C95,Primary!$K$5:$K$179)</f>
        <v>1</v>
      </c>
      <c r="E95" s="94"/>
      <c r="F95" s="94">
        <v>0.75</v>
      </c>
      <c r="G95" s="94">
        <v>0.13</v>
      </c>
      <c r="H95" s="94">
        <v>1</v>
      </c>
      <c r="I95" s="94">
        <v>-1</v>
      </c>
      <c r="J95" s="103" t="s">
        <v>335</v>
      </c>
      <c r="K95" s="92" t="s">
        <v>83</v>
      </c>
      <c r="L95" s="96">
        <f t="shared" si="6"/>
        <v>-9.7500000000000003E-2</v>
      </c>
      <c r="M95" s="97">
        <f>COUNTIF('2.1'!$C$6:$C$106,$K95)</f>
        <v>1</v>
      </c>
      <c r="N95" s="98" t="str">
        <f>VLOOKUP($K95,'2.1'!$C$6:$F$106,4,FALSE)</f>
        <v>m2</v>
      </c>
      <c r="O95" s="98" t="b">
        <f t="shared" si="5"/>
        <v>1</v>
      </c>
      <c r="P95" s="99" t="str">
        <f>VLOOKUP($K95,'2.1'!$C$6:$F$106,2,FALSE)</f>
        <v>Side of column</v>
      </c>
      <c r="Q95" s="99"/>
      <c r="R95" s="104">
        <f t="array" ref="R95">PRODUCT(SUM(IF((R$4=Primary!$B$5:$B$179)*($C95=Primary!$J$5:$J$179),Primary!$K$5:$K$179,"")),$E95:$I95)</f>
        <v>0</v>
      </c>
      <c r="S95" s="104">
        <f t="array" ref="S95">PRODUCT(SUM(IF((S$4=Primary!$B$5:$B$179)*($C95=Primary!$J$5:$J$179),Primary!$K$5:$K$179,"")),$E95:$I95)</f>
        <v>-9.7500000000000003E-2</v>
      </c>
      <c r="T95" s="104">
        <f t="array" ref="T95">PRODUCT(SUM(IF((T$4=Primary!$B$5:$B$179)*($C95=Primary!$J$5:$J$179),Primary!$K$5:$K$179,"")),$E95:$I95)</f>
        <v>0</v>
      </c>
      <c r="U95" s="100"/>
    </row>
    <row r="96" spans="1:21">
      <c r="A96" s="91">
        <v>83</v>
      </c>
      <c r="B96" s="102"/>
      <c r="C96" s="108" t="s">
        <v>247</v>
      </c>
      <c r="D96" s="96">
        <f>SUMIF(Primary!$J$5:$J$179,$C96,Primary!$K$5:$K$179)</f>
        <v>1</v>
      </c>
      <c r="E96" s="94"/>
      <c r="F96" s="94">
        <v>0.75</v>
      </c>
      <c r="G96" s="94">
        <v>0.13</v>
      </c>
      <c r="H96" s="94">
        <v>2</v>
      </c>
      <c r="I96" s="94">
        <v>-1</v>
      </c>
      <c r="J96" s="103" t="s">
        <v>335</v>
      </c>
      <c r="K96" s="92" t="s">
        <v>83</v>
      </c>
      <c r="L96" s="96">
        <f t="shared" si="6"/>
        <v>-0.19500000000000001</v>
      </c>
      <c r="M96" s="97">
        <f>COUNTIF('2.1'!$C$6:$C$106,$K96)</f>
        <v>1</v>
      </c>
      <c r="N96" s="98" t="str">
        <f>VLOOKUP($K96,'2.1'!$C$6:$F$106,4,FALSE)</f>
        <v>m2</v>
      </c>
      <c r="O96" s="98" t="b">
        <f t="shared" si="5"/>
        <v>1</v>
      </c>
      <c r="P96" s="99" t="str">
        <f>VLOOKUP($K96,'2.1'!$C$6:$F$106,2,FALSE)</f>
        <v>Side of column</v>
      </c>
      <c r="Q96" s="99"/>
      <c r="R96" s="104">
        <f t="array" ref="R96">PRODUCT(SUM(IF((R$4=Primary!$B$5:$B$179)*($C96=Primary!$J$5:$J$179),Primary!$K$5:$K$179,"")),$E96:$I96)</f>
        <v>0</v>
      </c>
      <c r="S96" s="104">
        <f t="array" ref="S96">PRODUCT(SUM(IF((S$4=Primary!$B$5:$B$179)*($C96=Primary!$J$5:$J$179),Primary!$K$5:$K$179,"")),$E96:$I96)</f>
        <v>-0.19500000000000001</v>
      </c>
      <c r="T96" s="104">
        <f t="array" ref="T96">PRODUCT(SUM(IF((T$4=Primary!$B$5:$B$179)*($C96=Primary!$J$5:$J$179),Primary!$K$5:$K$179,"")),$E96:$I96)</f>
        <v>0</v>
      </c>
      <c r="U96" s="100"/>
    </row>
    <row r="97" spans="1:21" ht="22.5">
      <c r="A97" s="91">
        <v>84</v>
      </c>
      <c r="B97" s="102"/>
      <c r="C97" s="106" t="s">
        <v>272</v>
      </c>
      <c r="D97" s="96">
        <f>SUMIF(Primary!$J$5:$J$179,$C97,Primary!$K$5:$K$179)</f>
        <v>0</v>
      </c>
      <c r="E97" s="94"/>
      <c r="F97" s="94"/>
      <c r="G97" s="94"/>
      <c r="H97" s="94"/>
      <c r="I97" s="94"/>
      <c r="J97" s="103"/>
      <c r="K97" s="92"/>
      <c r="L97" s="96">
        <f t="shared" si="6"/>
        <v>0</v>
      </c>
      <c r="M97" s="97">
        <f>COUNTIF('2.1'!$C$6:$C$106,$K97)</f>
        <v>0</v>
      </c>
      <c r="N97" s="98" t="e">
        <f>VLOOKUP($K97,'2.1'!$C$6:$F$106,4,FALSE)</f>
        <v>#N/A</v>
      </c>
      <c r="O97" s="98" t="e">
        <f t="shared" si="5"/>
        <v>#N/A</v>
      </c>
      <c r="P97" s="99" t="e">
        <f>VLOOKUP($K97,'2.1'!$C$6:$F$106,2,FALSE)</f>
        <v>#N/A</v>
      </c>
      <c r="Q97" s="99"/>
      <c r="R97" s="104">
        <f t="array" ref="R97">PRODUCT(SUM(IF((R$4=Primary!$B$5:$B$179)*($C97=Primary!$J$5:$J$179),Primary!$K$5:$K$179,"")),$E97:$I97)</f>
        <v>0</v>
      </c>
      <c r="S97" s="104">
        <f t="array" ref="S97">PRODUCT(SUM(IF((S$4=Primary!$B$5:$B$179)*($C97=Primary!$J$5:$J$179),Primary!$K$5:$K$179,"")),$E97:$I97)</f>
        <v>0</v>
      </c>
      <c r="T97" s="104">
        <f t="array" ref="T97">PRODUCT(SUM(IF((T$4=Primary!$B$5:$B$179)*($C97=Primary!$J$5:$J$179),Primary!$K$5:$K$179,"")),$E97:$I97)</f>
        <v>0</v>
      </c>
      <c r="U97" s="100"/>
    </row>
    <row r="98" spans="1:21">
      <c r="A98" s="91">
        <v>85</v>
      </c>
      <c r="B98" s="102"/>
      <c r="C98" s="108" t="s">
        <v>242</v>
      </c>
      <c r="D98" s="96">
        <f>SUMIF(Primary!$J$5:$J$179,$C98,Primary!$K$5:$K$179)</f>
        <v>1</v>
      </c>
      <c r="E98" s="94">
        <v>0.45</v>
      </c>
      <c r="F98" s="94"/>
      <c r="G98" s="94">
        <v>0</v>
      </c>
      <c r="H98" s="94"/>
      <c r="I98" s="94">
        <v>0</v>
      </c>
      <c r="J98" s="103"/>
      <c r="K98" s="92" t="s">
        <v>336</v>
      </c>
      <c r="L98" s="96">
        <f t="shared" si="6"/>
        <v>0</v>
      </c>
      <c r="M98" s="97">
        <f>COUNTIF('2.1'!$C$6:$C$106,$K98)</f>
        <v>0</v>
      </c>
      <c r="N98" s="98" t="e">
        <f>VLOOKUP($K98,'2.1'!$C$6:$F$106,4,FALSE)</f>
        <v>#N/A</v>
      </c>
      <c r="O98" s="98" t="e">
        <f t="shared" si="5"/>
        <v>#N/A</v>
      </c>
      <c r="P98" s="99" t="e">
        <f>VLOOKUP($K98,'2.1'!$C$6:$F$106,2,FALSE)</f>
        <v>#N/A</v>
      </c>
      <c r="Q98" s="99"/>
      <c r="R98" s="104">
        <f t="array" ref="R98">PRODUCT(SUM(IF((R$4=Primary!$B$5:$B$179)*($C98=Primary!$J$5:$J$179),Primary!$K$5:$K$179,"")),$E98:$I98)</f>
        <v>0</v>
      </c>
      <c r="S98" s="104">
        <f t="array" ref="S98">PRODUCT(SUM(IF((S$4=Primary!$B$5:$B$179)*($C98=Primary!$J$5:$J$179),Primary!$K$5:$K$179,"")),$E98:$I98)</f>
        <v>0</v>
      </c>
      <c r="T98" s="104">
        <f t="array" ref="T98">PRODUCT(SUM(IF((T$4=Primary!$B$5:$B$179)*($C98=Primary!$J$5:$J$179),Primary!$K$5:$K$179,"")),$E98:$I98)</f>
        <v>0</v>
      </c>
      <c r="U98" s="100"/>
    </row>
    <row r="99" spans="1:21">
      <c r="A99" s="91">
        <v>86</v>
      </c>
      <c r="B99" s="102"/>
      <c r="C99" s="108" t="s">
        <v>244</v>
      </c>
      <c r="D99" s="96">
        <f>SUMIF(Primary!$J$5:$J$179,$C99,Primary!$K$5:$K$179)</f>
        <v>2</v>
      </c>
      <c r="E99" s="94">
        <v>0.45</v>
      </c>
      <c r="F99" s="94"/>
      <c r="G99" s="94">
        <v>0.15</v>
      </c>
      <c r="H99" s="94">
        <v>2</v>
      </c>
      <c r="I99" s="94">
        <v>-1</v>
      </c>
      <c r="J99" s="103" t="s">
        <v>335</v>
      </c>
      <c r="K99" s="92" t="s">
        <v>83</v>
      </c>
      <c r="L99" s="96">
        <f t="shared" si="6"/>
        <v>-0.27</v>
      </c>
      <c r="M99" s="97">
        <f>COUNTIF('2.1'!$C$6:$C$106,$K99)</f>
        <v>1</v>
      </c>
      <c r="N99" s="98" t="str">
        <f>VLOOKUP($K99,'2.1'!$C$6:$F$106,4,FALSE)</f>
        <v>m2</v>
      </c>
      <c r="O99" s="98" t="b">
        <f t="shared" si="5"/>
        <v>1</v>
      </c>
      <c r="P99" s="99" t="str">
        <f>VLOOKUP($K99,'2.1'!$C$6:$F$106,2,FALSE)</f>
        <v>Side of column</v>
      </c>
      <c r="Q99" s="99"/>
      <c r="R99" s="104">
        <f t="array" ref="R99">PRODUCT(SUM(IF((R$4=Primary!$B$5:$B$179)*($C99=Primary!$J$5:$J$179),Primary!$K$5:$K$179,"")),$E99:$I99)</f>
        <v>0</v>
      </c>
      <c r="S99" s="104">
        <f t="array" ref="S99">PRODUCT(SUM(IF((S$4=Primary!$B$5:$B$179)*($C99=Primary!$J$5:$J$179),Primary!$K$5:$K$179,"")),$E99:$I99)</f>
        <v>-0.27</v>
      </c>
      <c r="T99" s="104">
        <f t="array" ref="T99">PRODUCT(SUM(IF((T$4=Primary!$B$5:$B$179)*($C99=Primary!$J$5:$J$179),Primary!$K$5:$K$179,"")),$E99:$I99)</f>
        <v>0</v>
      </c>
      <c r="U99" s="100"/>
    </row>
    <row r="100" spans="1:21">
      <c r="A100" s="91">
        <v>87</v>
      </c>
      <c r="B100" s="102"/>
      <c r="C100" s="108" t="s">
        <v>245</v>
      </c>
      <c r="D100" s="96">
        <f>SUMIF(Primary!$J$5:$J$179,$C100,Primary!$K$5:$K$179)</f>
        <v>1</v>
      </c>
      <c r="E100" s="94">
        <v>0.45</v>
      </c>
      <c r="F100" s="94"/>
      <c r="G100" s="94">
        <v>0.15</v>
      </c>
      <c r="H100" s="94">
        <v>2</v>
      </c>
      <c r="I100" s="94">
        <v>-1</v>
      </c>
      <c r="J100" s="103" t="s">
        <v>335</v>
      </c>
      <c r="K100" s="92" t="s">
        <v>83</v>
      </c>
      <c r="L100" s="96">
        <f t="shared" si="6"/>
        <v>-0.13500000000000001</v>
      </c>
      <c r="M100" s="97">
        <f>COUNTIF('2.1'!$C$6:$C$106,$K100)</f>
        <v>1</v>
      </c>
      <c r="N100" s="98" t="str">
        <f>VLOOKUP($K100,'2.1'!$C$6:$F$106,4,FALSE)</f>
        <v>m2</v>
      </c>
      <c r="O100" s="98" t="b">
        <f t="shared" si="5"/>
        <v>1</v>
      </c>
      <c r="P100" s="99" t="str">
        <f>VLOOKUP($K100,'2.1'!$C$6:$F$106,2,FALSE)</f>
        <v>Side of column</v>
      </c>
      <c r="Q100" s="99"/>
      <c r="R100" s="104">
        <f t="array" ref="R100">PRODUCT(SUM(IF((R$4=Primary!$B$5:$B$179)*($C100=Primary!$J$5:$J$179),Primary!$K$5:$K$179,"")),$E100:$I100)</f>
        <v>0</v>
      </c>
      <c r="S100" s="104">
        <f t="array" ref="S100">PRODUCT(SUM(IF((S$4=Primary!$B$5:$B$179)*($C100=Primary!$J$5:$J$179),Primary!$K$5:$K$179,"")),$E100:$I100)</f>
        <v>-0.13500000000000001</v>
      </c>
      <c r="T100" s="104">
        <f t="array" ref="T100">PRODUCT(SUM(IF((T$4=Primary!$B$5:$B$179)*($C100=Primary!$J$5:$J$179),Primary!$K$5:$K$179,"")),$E100:$I100)</f>
        <v>0</v>
      </c>
      <c r="U100" s="100"/>
    </row>
    <row r="101" spans="1:21">
      <c r="A101" s="91">
        <v>88</v>
      </c>
      <c r="B101" s="102"/>
      <c r="C101" s="108" t="s">
        <v>248</v>
      </c>
      <c r="D101" s="96">
        <f>SUMIF(Primary!$J$5:$J$179,$C101,Primary!$K$5:$K$179)</f>
        <v>2</v>
      </c>
      <c r="E101" s="94">
        <v>0.6</v>
      </c>
      <c r="F101" s="94"/>
      <c r="G101" s="94">
        <v>0</v>
      </c>
      <c r="H101" s="94"/>
      <c r="I101" s="94">
        <v>0</v>
      </c>
      <c r="J101" s="103"/>
      <c r="K101" s="92" t="s">
        <v>336</v>
      </c>
      <c r="L101" s="96">
        <f t="shared" si="6"/>
        <v>0</v>
      </c>
      <c r="M101" s="97">
        <f>COUNTIF('2.1'!$C$6:$C$106,$K101)</f>
        <v>0</v>
      </c>
      <c r="N101" s="98" t="e">
        <f>VLOOKUP($K101,'2.1'!$C$6:$F$106,4,FALSE)</f>
        <v>#N/A</v>
      </c>
      <c r="O101" s="98" t="e">
        <f t="shared" si="5"/>
        <v>#N/A</v>
      </c>
      <c r="P101" s="99" t="e">
        <f>VLOOKUP($K101,'2.1'!$C$6:$F$106,2,FALSE)</f>
        <v>#N/A</v>
      </c>
      <c r="Q101" s="99"/>
      <c r="R101" s="104">
        <f t="array" ref="R101">PRODUCT(SUM(IF((R$4=Primary!$B$5:$B$179)*($C101=Primary!$J$5:$J$179),Primary!$K$5:$K$179,"")),$E101:$I101)</f>
        <v>0</v>
      </c>
      <c r="S101" s="104">
        <f t="array" ref="S101">PRODUCT(SUM(IF((S$4=Primary!$B$5:$B$179)*($C101=Primary!$J$5:$J$179),Primary!$K$5:$K$179,"")),$E101:$I101)</f>
        <v>0</v>
      </c>
      <c r="T101" s="104">
        <f t="array" ref="T101">PRODUCT(SUM(IF((T$4=Primary!$B$5:$B$179)*($C101=Primary!$J$5:$J$179),Primary!$K$5:$K$179,"")),$E101:$I101)</f>
        <v>0</v>
      </c>
      <c r="U101" s="100"/>
    </row>
    <row r="102" spans="1:21">
      <c r="A102" s="91">
        <v>89</v>
      </c>
      <c r="B102" s="102"/>
      <c r="C102" s="108" t="s">
        <v>246</v>
      </c>
      <c r="D102" s="96">
        <f>SUMIF(Primary!$J$5:$J$179,$C102,Primary!$K$5:$K$179)</f>
        <v>2</v>
      </c>
      <c r="E102" s="94">
        <v>0.6</v>
      </c>
      <c r="F102" s="94"/>
      <c r="G102" s="94">
        <v>0.13</v>
      </c>
      <c r="H102" s="94">
        <v>1</v>
      </c>
      <c r="I102" s="94">
        <v>-1</v>
      </c>
      <c r="J102" s="103" t="s">
        <v>335</v>
      </c>
      <c r="K102" s="92" t="s">
        <v>83</v>
      </c>
      <c r="L102" s="96">
        <f t="shared" si="6"/>
        <v>-0.156</v>
      </c>
      <c r="M102" s="97">
        <f>COUNTIF('2.1'!$C$6:$C$106,$K102)</f>
        <v>1</v>
      </c>
      <c r="N102" s="98" t="str">
        <f>VLOOKUP($K102,'2.1'!$C$6:$F$106,4,FALSE)</f>
        <v>m2</v>
      </c>
      <c r="O102" s="98" t="b">
        <f t="shared" si="5"/>
        <v>1</v>
      </c>
      <c r="P102" s="99" t="str">
        <f>VLOOKUP($K102,'2.1'!$C$6:$F$106,2,FALSE)</f>
        <v>Side of column</v>
      </c>
      <c r="Q102" s="99"/>
      <c r="R102" s="104">
        <f t="array" ref="R102">PRODUCT(SUM(IF((R$4=Primary!$B$5:$B$179)*($C102=Primary!$J$5:$J$179),Primary!$K$5:$K$179,"")),$E102:$I102)</f>
        <v>0</v>
      </c>
      <c r="S102" s="104">
        <f t="array" ref="S102">PRODUCT(SUM(IF((S$4=Primary!$B$5:$B$179)*($C102=Primary!$J$5:$J$179),Primary!$K$5:$K$179,"")),$E102:$I102)</f>
        <v>-0.156</v>
      </c>
      <c r="T102" s="104">
        <f t="array" ref="T102">PRODUCT(SUM(IF((T$4=Primary!$B$5:$B$179)*($C102=Primary!$J$5:$J$179),Primary!$K$5:$K$179,"")),$E102:$I102)</f>
        <v>0</v>
      </c>
      <c r="U102" s="100"/>
    </row>
    <row r="103" spans="1:21">
      <c r="A103" s="91">
        <v>90</v>
      </c>
      <c r="B103" s="102"/>
      <c r="C103" s="108" t="s">
        <v>243</v>
      </c>
      <c r="D103" s="96">
        <f>SUMIF(Primary!$J$5:$J$179,$C103,Primary!$K$5:$K$179)</f>
        <v>1</v>
      </c>
      <c r="E103" s="94">
        <v>0.6</v>
      </c>
      <c r="F103" s="94"/>
      <c r="G103" s="94">
        <v>0.13</v>
      </c>
      <c r="H103" s="94">
        <v>2</v>
      </c>
      <c r="I103" s="94">
        <v>-1</v>
      </c>
      <c r="J103" s="103" t="s">
        <v>335</v>
      </c>
      <c r="K103" s="92" t="s">
        <v>83</v>
      </c>
      <c r="L103" s="96">
        <f t="shared" si="6"/>
        <v>-0.156</v>
      </c>
      <c r="M103" s="97">
        <f>COUNTIF('2.1'!$C$6:$C$106,$K103)</f>
        <v>1</v>
      </c>
      <c r="N103" s="98" t="str">
        <f>VLOOKUP($K103,'2.1'!$C$6:$F$106,4,FALSE)</f>
        <v>m2</v>
      </c>
      <c r="O103" s="98" t="b">
        <f t="shared" si="5"/>
        <v>1</v>
      </c>
      <c r="P103" s="99" t="str">
        <f>VLOOKUP($K103,'2.1'!$C$6:$F$106,2,FALSE)</f>
        <v>Side of column</v>
      </c>
      <c r="Q103" s="99"/>
      <c r="R103" s="104">
        <f t="array" ref="R103">PRODUCT(SUM(IF((R$4=Primary!$B$5:$B$179)*($C103=Primary!$J$5:$J$179),Primary!$K$5:$K$179,"")),$E103:$I103)</f>
        <v>0</v>
      </c>
      <c r="S103" s="104">
        <f t="array" ref="S103">PRODUCT(SUM(IF((S$4=Primary!$B$5:$B$179)*($C103=Primary!$J$5:$J$179),Primary!$K$5:$K$179,"")),$E103:$I103)</f>
        <v>-0.156</v>
      </c>
      <c r="T103" s="104">
        <f t="array" ref="T103">PRODUCT(SUM(IF((T$4=Primary!$B$5:$B$179)*($C103=Primary!$J$5:$J$179),Primary!$K$5:$K$179,"")),$E103:$I103)</f>
        <v>0</v>
      </c>
      <c r="U103" s="100"/>
    </row>
    <row r="104" spans="1:21">
      <c r="A104" s="91">
        <v>91</v>
      </c>
      <c r="B104" s="102"/>
      <c r="C104" s="108" t="s">
        <v>247</v>
      </c>
      <c r="D104" s="96">
        <f>SUMIF(Primary!$J$5:$J$179,$C104,Primary!$K$5:$K$179)</f>
        <v>1</v>
      </c>
      <c r="E104" s="94">
        <v>0.6</v>
      </c>
      <c r="F104" s="94"/>
      <c r="G104" s="94">
        <v>0.13</v>
      </c>
      <c r="H104" s="94">
        <v>1</v>
      </c>
      <c r="I104" s="94">
        <v>-1</v>
      </c>
      <c r="J104" s="103" t="s">
        <v>335</v>
      </c>
      <c r="K104" s="92" t="s">
        <v>83</v>
      </c>
      <c r="L104" s="96">
        <f t="shared" si="6"/>
        <v>-7.8E-2</v>
      </c>
      <c r="M104" s="97">
        <f>COUNTIF('2.1'!$C$6:$C$106,$K104)</f>
        <v>1</v>
      </c>
      <c r="N104" s="98" t="str">
        <f>VLOOKUP($K104,'2.1'!$C$6:$F$106,4,FALSE)</f>
        <v>m2</v>
      </c>
      <c r="O104" s="98" t="b">
        <f t="shared" si="5"/>
        <v>1</v>
      </c>
      <c r="P104" s="99" t="str">
        <f>VLOOKUP($K104,'2.1'!$C$6:$F$106,2,FALSE)</f>
        <v>Side of column</v>
      </c>
      <c r="Q104" s="99"/>
      <c r="R104" s="104">
        <f t="array" ref="R104">PRODUCT(SUM(IF((R$4=Primary!$B$5:$B$179)*($C104=Primary!$J$5:$J$179),Primary!$K$5:$K$179,"")),$E104:$I104)</f>
        <v>0</v>
      </c>
      <c r="S104" s="104">
        <f t="array" ref="S104">PRODUCT(SUM(IF((S$4=Primary!$B$5:$B$179)*($C104=Primary!$J$5:$J$179),Primary!$K$5:$K$179,"")),$E104:$I104)</f>
        <v>-7.8E-2</v>
      </c>
      <c r="T104" s="104">
        <f t="array" ref="T104">PRODUCT(SUM(IF((T$4=Primary!$B$5:$B$179)*($C104=Primary!$J$5:$J$179),Primary!$K$5:$K$179,"")),$E104:$I104)</f>
        <v>0</v>
      </c>
      <c r="U104" s="100"/>
    </row>
    <row r="105" spans="1:21">
      <c r="A105" s="91">
        <v>92</v>
      </c>
      <c r="B105" s="102"/>
      <c r="C105" s="106" t="s">
        <v>64</v>
      </c>
      <c r="D105" s="96">
        <f>SUMIF(Primary!$J$5:$J$179,$C105,Primary!$K$5:$K$179)</f>
        <v>0</v>
      </c>
      <c r="E105" s="94"/>
      <c r="F105" s="94"/>
      <c r="G105" s="94"/>
      <c r="H105" s="94"/>
      <c r="I105" s="94"/>
      <c r="J105" s="103"/>
      <c r="K105" s="92"/>
      <c r="L105" s="96">
        <f t="shared" si="6"/>
        <v>0</v>
      </c>
      <c r="M105" s="97">
        <f>COUNTIF('2.1'!$C$6:$C$106,$K105)</f>
        <v>0</v>
      </c>
      <c r="N105" s="98" t="e">
        <f>VLOOKUP($K105,'2.1'!$C$6:$F$106,4,FALSE)</f>
        <v>#N/A</v>
      </c>
      <c r="O105" s="98" t="e">
        <f t="shared" si="5"/>
        <v>#N/A</v>
      </c>
      <c r="P105" s="99" t="e">
        <f>VLOOKUP($K105,'2.1'!$C$6:$F$106,2,FALSE)</f>
        <v>#N/A</v>
      </c>
      <c r="Q105" s="99"/>
      <c r="R105" s="104">
        <f t="array" ref="R105">PRODUCT(SUM(IF((R$4=Primary!$B$5:$B$179)*($C105=Primary!$J$5:$J$179),Primary!$K$5:$K$179,"")),$E105:$I105)</f>
        <v>0</v>
      </c>
      <c r="S105" s="104">
        <f t="array" ref="S105">PRODUCT(SUM(IF((S$4=Primary!$B$5:$B$179)*($C105=Primary!$J$5:$J$179),Primary!$K$5:$K$179,"")),$E105:$I105)</f>
        <v>0</v>
      </c>
      <c r="T105" s="104">
        <f t="array" ref="T105">PRODUCT(SUM(IF((T$4=Primary!$B$5:$B$179)*($C105=Primary!$J$5:$J$179),Primary!$K$5:$K$179,"")),$E105:$I105)</f>
        <v>0</v>
      </c>
      <c r="U105" s="100"/>
    </row>
    <row r="106" spans="1:21" ht="22.5">
      <c r="A106" s="91">
        <v>93</v>
      </c>
      <c r="B106" s="102"/>
      <c r="C106" s="108" t="s">
        <v>230</v>
      </c>
      <c r="D106" s="96">
        <f>SUMIF(Primary!$J$5:$J$179,$C106,Primary!$K$5:$K$179)</f>
        <v>1</v>
      </c>
      <c r="E106" s="94"/>
      <c r="F106" s="94"/>
      <c r="G106" s="94"/>
      <c r="H106" s="94"/>
      <c r="I106" s="94"/>
      <c r="J106" s="103" t="s">
        <v>337</v>
      </c>
      <c r="K106" s="92" t="s">
        <v>304</v>
      </c>
      <c r="L106" s="96">
        <f t="shared" si="6"/>
        <v>1</v>
      </c>
      <c r="M106" s="97">
        <f>COUNTIF('2.1'!$C$6:$C$106,$K106)</f>
        <v>1</v>
      </c>
      <c r="N106" s="98" t="str">
        <f>VLOOKUP($K106,'2.1'!$C$6:$F$106,4,FALSE)</f>
        <v>Nr</v>
      </c>
      <c r="O106" s="98" t="b">
        <f t="shared" si="5"/>
        <v>1</v>
      </c>
      <c r="P106" s="99" t="str">
        <f>VLOOKUP($K106,'2.1'!$C$6:$F$106,2,FALSE)</f>
        <v>Door type D1; 1800 x 2100 mm high</v>
      </c>
      <c r="Q106" s="99"/>
      <c r="R106" s="104">
        <f t="array" ref="R106">PRODUCT(SUM(IF((R$4=Primary!$B$5:$B$179)*($C106=Primary!$J$5:$J$179),Primary!$K$5:$K$179,"")),$E106:$I106)</f>
        <v>0</v>
      </c>
      <c r="S106" s="104">
        <f t="array" ref="S106">PRODUCT(SUM(IF((S$4=Primary!$B$5:$B$179)*($C106=Primary!$J$5:$J$179),Primary!$K$5:$K$179,"")),$E106:$I106)</f>
        <v>1</v>
      </c>
      <c r="T106" s="104">
        <f t="array" ref="T106">PRODUCT(SUM(IF((T$4=Primary!$B$5:$B$179)*($C106=Primary!$J$5:$J$179),Primary!$K$5:$K$179,"")),$E106:$I106)</f>
        <v>0</v>
      </c>
      <c r="U106" s="100"/>
    </row>
    <row r="107" spans="1:21" ht="22.5">
      <c r="A107" s="91">
        <v>94</v>
      </c>
      <c r="B107" s="102"/>
      <c r="C107" s="108" t="s">
        <v>231</v>
      </c>
      <c r="D107" s="96">
        <f>SUMIF(Primary!$J$5:$J$179,$C107,Primary!$K$5:$K$179)</f>
        <v>1</v>
      </c>
      <c r="E107" s="94"/>
      <c r="F107" s="94"/>
      <c r="G107" s="94"/>
      <c r="H107" s="94"/>
      <c r="I107" s="94"/>
      <c r="J107" s="103" t="s">
        <v>337</v>
      </c>
      <c r="K107" s="92" t="s">
        <v>305</v>
      </c>
      <c r="L107" s="96">
        <f t="shared" si="6"/>
        <v>1</v>
      </c>
      <c r="M107" s="97">
        <f>COUNTIF('2.1'!$C$6:$C$106,$K107)</f>
        <v>1</v>
      </c>
      <c r="N107" s="98" t="str">
        <f>VLOOKUP($K107,'2.1'!$C$6:$F$106,4,FALSE)</f>
        <v>Nr</v>
      </c>
      <c r="O107" s="98" t="b">
        <f t="shared" si="5"/>
        <v>1</v>
      </c>
      <c r="P107" s="99" t="str">
        <f>VLOOKUP($K107,'2.1'!$C$6:$F$106,2,FALSE)</f>
        <v>Door type D2; 885 x 2100 mm high</v>
      </c>
      <c r="Q107" s="99"/>
      <c r="R107" s="104">
        <f t="array" ref="R107">PRODUCT(SUM(IF((R$4=Primary!$B$5:$B$179)*($C107=Primary!$J$5:$J$179),Primary!$K$5:$K$179,"")),$E107:$I107)</f>
        <v>0</v>
      </c>
      <c r="S107" s="104">
        <f t="array" ref="S107">PRODUCT(SUM(IF((S$4=Primary!$B$5:$B$179)*($C107=Primary!$J$5:$J$179),Primary!$K$5:$K$179,"")),$E107:$I107)</f>
        <v>1</v>
      </c>
      <c r="T107" s="104">
        <f t="array" ref="T107">PRODUCT(SUM(IF((T$4=Primary!$B$5:$B$179)*($C107=Primary!$J$5:$J$179),Primary!$K$5:$K$179,"")),$E107:$I107)</f>
        <v>0</v>
      </c>
      <c r="U107" s="100"/>
    </row>
    <row r="108" spans="1:21" ht="22.5">
      <c r="A108" s="91">
        <v>95</v>
      </c>
      <c r="B108" s="102"/>
      <c r="C108" s="108" t="s">
        <v>232</v>
      </c>
      <c r="D108" s="96">
        <f>SUMIF(Primary!$J$5:$J$179,$C108,Primary!$K$5:$K$179)</f>
        <v>1</v>
      </c>
      <c r="E108" s="94"/>
      <c r="F108" s="94"/>
      <c r="G108" s="94"/>
      <c r="H108" s="94"/>
      <c r="I108" s="94"/>
      <c r="J108" s="103" t="s">
        <v>337</v>
      </c>
      <c r="K108" s="92" t="s">
        <v>305</v>
      </c>
      <c r="L108" s="96">
        <f t="shared" si="6"/>
        <v>1</v>
      </c>
      <c r="M108" s="97">
        <f>COUNTIF('2.1'!$C$6:$C$106,$K108)</f>
        <v>1</v>
      </c>
      <c r="N108" s="98" t="str">
        <f>VLOOKUP($K108,'2.1'!$C$6:$F$106,4,FALSE)</f>
        <v>Nr</v>
      </c>
      <c r="O108" s="98" t="b">
        <f t="shared" si="5"/>
        <v>1</v>
      </c>
      <c r="P108" s="99" t="str">
        <f>VLOOKUP($K108,'2.1'!$C$6:$F$106,2,FALSE)</f>
        <v>Door type D2; 885 x 2100 mm high</v>
      </c>
      <c r="Q108" s="99"/>
      <c r="R108" s="104">
        <f t="array" ref="R108">PRODUCT(SUM(IF((R$4=Primary!$B$5:$B$179)*($C108=Primary!$J$5:$J$179),Primary!$K$5:$K$179,"")),$E108:$I108)</f>
        <v>0</v>
      </c>
      <c r="S108" s="104">
        <f t="array" ref="S108">PRODUCT(SUM(IF((S$4=Primary!$B$5:$B$179)*($C108=Primary!$J$5:$J$179),Primary!$K$5:$K$179,"")),$E108:$I108)</f>
        <v>1</v>
      </c>
      <c r="T108" s="104">
        <f t="array" ref="T108">PRODUCT(SUM(IF((T$4=Primary!$B$5:$B$179)*($C108=Primary!$J$5:$J$179),Primary!$K$5:$K$179,"")),$E108:$I108)</f>
        <v>0</v>
      </c>
      <c r="U108" s="100"/>
    </row>
    <row r="109" spans="1:21">
      <c r="A109" s="91">
        <v>96</v>
      </c>
      <c r="B109" s="102"/>
      <c r="C109" s="106" t="s">
        <v>75</v>
      </c>
      <c r="D109" s="96">
        <f>SUMIF(Primary!$J$5:$J$179,$C109,Primary!$K$5:$K$179)</f>
        <v>0</v>
      </c>
      <c r="E109" s="94"/>
      <c r="F109" s="94"/>
      <c r="G109" s="94"/>
      <c r="H109" s="94"/>
      <c r="I109" s="94"/>
      <c r="J109" s="103"/>
      <c r="K109" s="92"/>
      <c r="L109" s="96">
        <f t="shared" si="6"/>
        <v>0</v>
      </c>
      <c r="M109" s="97">
        <f>COUNTIF('2.1'!$C$6:$C$106,$K109)</f>
        <v>0</v>
      </c>
      <c r="N109" s="98" t="e">
        <f>VLOOKUP($K109,'2.1'!$C$6:$F$106,4,FALSE)</f>
        <v>#N/A</v>
      </c>
      <c r="O109" s="98" t="e">
        <f t="shared" si="5"/>
        <v>#N/A</v>
      </c>
      <c r="P109" s="99" t="e">
        <f>VLOOKUP($K109,'2.1'!$C$6:$F$106,2,FALSE)</f>
        <v>#N/A</v>
      </c>
      <c r="Q109" s="99"/>
      <c r="R109" s="104">
        <f t="array" ref="R109">PRODUCT(SUM(IF((R$4=Primary!$B$5:$B$179)*($C109=Primary!$J$5:$J$179),Primary!$K$5:$K$179,"")),$E109:$I109)</f>
        <v>0</v>
      </c>
      <c r="S109" s="104">
        <f t="array" ref="S109">PRODUCT(SUM(IF((S$4=Primary!$B$5:$B$179)*($C109=Primary!$J$5:$J$179),Primary!$K$5:$K$179,"")),$E109:$I109)</f>
        <v>0</v>
      </c>
      <c r="T109" s="104">
        <f t="array" ref="T109">PRODUCT(SUM(IF((T$4=Primary!$B$5:$B$179)*($C109=Primary!$J$5:$J$179),Primary!$K$5:$K$179,"")),$E109:$I109)</f>
        <v>0</v>
      </c>
      <c r="U109" s="100"/>
    </row>
    <row r="110" spans="1:21" ht="22.5">
      <c r="A110" s="91">
        <v>97</v>
      </c>
      <c r="B110" s="102"/>
      <c r="C110" s="108" t="s">
        <v>230</v>
      </c>
      <c r="D110" s="96">
        <f>SUMIF(Primary!$J$5:$J$179,$C110,Primary!$K$5:$K$179)</f>
        <v>1</v>
      </c>
      <c r="E110" s="94">
        <v>1.83</v>
      </c>
      <c r="F110" s="94"/>
      <c r="G110" s="94"/>
      <c r="H110" s="94"/>
      <c r="I110" s="94"/>
      <c r="J110" s="103" t="s">
        <v>338</v>
      </c>
      <c r="K110" s="92" t="s">
        <v>70</v>
      </c>
      <c r="L110" s="96">
        <f t="shared" si="6"/>
        <v>1.83</v>
      </c>
      <c r="M110" s="97">
        <f>COUNTIF('2.1'!$C$6:$C$106,$K110)</f>
        <v>1</v>
      </c>
      <c r="N110" s="98" t="str">
        <f>VLOOKUP($K110,'2.1'!$C$6:$F$106,4,FALSE)</f>
        <v>m</v>
      </c>
      <c r="O110" s="98" t="b">
        <f t="shared" si="5"/>
        <v>1</v>
      </c>
      <c r="P110" s="99" t="str">
        <f>VLOOKUP($K110,'2.1'!$C$6:$F$106,2,FALSE)</f>
        <v>Jambs and soffit of wall; 100 - 300 mm wide</v>
      </c>
      <c r="Q110" s="99"/>
      <c r="R110" s="104">
        <f t="array" ref="R110">PRODUCT(SUM(IF((R$4=Primary!$B$5:$B$179)*($C110=Primary!$J$5:$J$179),Primary!$K$5:$K$179,"")),$E110:$I110)</f>
        <v>0</v>
      </c>
      <c r="S110" s="104">
        <f t="array" ref="S110">PRODUCT(SUM(IF((S$4=Primary!$B$5:$B$179)*($C110=Primary!$J$5:$J$179),Primary!$K$5:$K$179,"")),$E110:$I110)</f>
        <v>1.83</v>
      </c>
      <c r="T110" s="104">
        <f t="array" ref="T110">PRODUCT(SUM(IF((T$4=Primary!$B$5:$B$179)*($C110=Primary!$J$5:$J$179),Primary!$K$5:$K$179,"")),$E110:$I110)</f>
        <v>0</v>
      </c>
      <c r="U110" s="100"/>
    </row>
    <row r="111" spans="1:21" ht="22.5">
      <c r="A111" s="91">
        <v>98</v>
      </c>
      <c r="B111" s="102"/>
      <c r="C111" s="108" t="s">
        <v>231</v>
      </c>
      <c r="D111" s="96">
        <f>SUMIF(Primary!$J$5:$J$179,$C111,Primary!$K$5:$K$179)</f>
        <v>1</v>
      </c>
      <c r="E111" s="94">
        <v>0.92</v>
      </c>
      <c r="F111" s="94"/>
      <c r="G111" s="94"/>
      <c r="H111" s="94"/>
      <c r="I111" s="94">
        <v>0</v>
      </c>
      <c r="J111" s="103"/>
      <c r="K111" s="92" t="s">
        <v>336</v>
      </c>
      <c r="L111" s="96">
        <f t="shared" si="6"/>
        <v>0</v>
      </c>
      <c r="M111" s="97">
        <f>COUNTIF('2.1'!$C$6:$C$106,$K111)</f>
        <v>0</v>
      </c>
      <c r="N111" s="98" t="e">
        <f>VLOOKUP($K111,'2.1'!$C$6:$F$106,4,FALSE)</f>
        <v>#N/A</v>
      </c>
      <c r="O111" s="98" t="e">
        <f t="shared" si="5"/>
        <v>#N/A</v>
      </c>
      <c r="P111" s="99" t="e">
        <f>VLOOKUP($K111,'2.1'!$C$6:$F$106,2,FALSE)</f>
        <v>#N/A</v>
      </c>
      <c r="Q111" s="99"/>
      <c r="R111" s="104">
        <f t="array" ref="R111">PRODUCT(SUM(IF((R$4=Primary!$B$5:$B$179)*($C111=Primary!$J$5:$J$179),Primary!$K$5:$K$179,"")),$E111:$I111)</f>
        <v>0</v>
      </c>
      <c r="S111" s="104">
        <f t="array" ref="S111">PRODUCT(SUM(IF((S$4=Primary!$B$5:$B$179)*($C111=Primary!$J$5:$J$179),Primary!$K$5:$K$179,"")),$E111:$I111)</f>
        <v>0</v>
      </c>
      <c r="T111" s="104">
        <f t="array" ref="T111">PRODUCT(SUM(IF((T$4=Primary!$B$5:$B$179)*($C111=Primary!$J$5:$J$179),Primary!$K$5:$K$179,"")),$E111:$I111)</f>
        <v>0</v>
      </c>
      <c r="U111" s="100"/>
    </row>
    <row r="112" spans="1:21" ht="22.5">
      <c r="A112" s="91">
        <v>99</v>
      </c>
      <c r="B112" s="102"/>
      <c r="C112" s="108" t="s">
        <v>232</v>
      </c>
      <c r="D112" s="96">
        <f>SUMIF(Primary!$J$5:$J$179,$C112,Primary!$K$5:$K$179)</f>
        <v>1</v>
      </c>
      <c r="E112" s="94">
        <v>0.92</v>
      </c>
      <c r="F112" s="94"/>
      <c r="G112" s="94"/>
      <c r="H112" s="94"/>
      <c r="I112" s="94"/>
      <c r="J112" s="103" t="s">
        <v>338</v>
      </c>
      <c r="K112" s="92" t="s">
        <v>74</v>
      </c>
      <c r="L112" s="96">
        <f t="shared" ref="L112:L143" si="7">PRODUCT(D112:I112)</f>
        <v>0.92</v>
      </c>
      <c r="M112" s="97">
        <f>COUNTIF('2.1'!$C$6:$C$106,$K112)</f>
        <v>1</v>
      </c>
      <c r="N112" s="98" t="str">
        <f>VLOOKUP($K112,'2.1'!$C$6:$F$106,4,FALSE)</f>
        <v>m</v>
      </c>
      <c r="O112" s="98" t="b">
        <f t="shared" si="5"/>
        <v>1</v>
      </c>
      <c r="P112" s="99" t="str">
        <f>VLOOKUP($K112,'2.1'!$C$6:$F$106,2,FALSE)</f>
        <v>Jambs and soffit of wall; 200 - 300 mm wide</v>
      </c>
      <c r="Q112" s="99"/>
      <c r="R112" s="104">
        <f t="array" ref="R112">PRODUCT(SUM(IF((R$4=Primary!$B$5:$B$179)*($C112=Primary!$J$5:$J$179),Primary!$K$5:$K$179,"")),$E112:$I112)</f>
        <v>0</v>
      </c>
      <c r="S112" s="104">
        <f t="array" ref="S112">PRODUCT(SUM(IF((S$4=Primary!$B$5:$B$179)*($C112=Primary!$J$5:$J$179),Primary!$K$5:$K$179,"")),$E112:$I112)</f>
        <v>0.92</v>
      </c>
      <c r="T112" s="104">
        <f t="array" ref="T112">PRODUCT(SUM(IF((T$4=Primary!$B$5:$B$179)*($C112=Primary!$J$5:$J$179),Primary!$K$5:$K$179,"")),$E112:$I112)</f>
        <v>0</v>
      </c>
      <c r="U112" s="100"/>
    </row>
    <row r="113" spans="1:21" ht="22.5">
      <c r="A113" s="91">
        <v>100</v>
      </c>
      <c r="B113" s="102"/>
      <c r="C113" s="108" t="s">
        <v>230</v>
      </c>
      <c r="D113" s="96">
        <f>SUMIF(Primary!$J$5:$J$179,$C113,Primary!$K$5:$K$179)</f>
        <v>1</v>
      </c>
      <c r="E113" s="94"/>
      <c r="F113" s="94">
        <v>2.13</v>
      </c>
      <c r="G113" s="94"/>
      <c r="H113" s="94">
        <v>2</v>
      </c>
      <c r="I113" s="94"/>
      <c r="J113" s="103" t="s">
        <v>338</v>
      </c>
      <c r="K113" s="92" t="s">
        <v>70</v>
      </c>
      <c r="L113" s="96">
        <f t="shared" si="7"/>
        <v>4.26</v>
      </c>
      <c r="M113" s="97">
        <f>COUNTIF('2.1'!$C$6:$C$106,$K113)</f>
        <v>1</v>
      </c>
      <c r="N113" s="98" t="str">
        <f>VLOOKUP($K113,'2.1'!$C$6:$F$106,4,FALSE)</f>
        <v>m</v>
      </c>
      <c r="O113" s="98" t="b">
        <f t="shared" si="5"/>
        <v>1</v>
      </c>
      <c r="P113" s="99" t="str">
        <f>VLOOKUP($K113,'2.1'!$C$6:$F$106,2,FALSE)</f>
        <v>Jambs and soffit of wall; 100 - 300 mm wide</v>
      </c>
      <c r="Q113" s="99"/>
      <c r="R113" s="104">
        <f t="array" ref="R113">PRODUCT(SUM(IF((R$4=Primary!$B$5:$B$179)*($C113=Primary!$J$5:$J$179),Primary!$K$5:$K$179,"")),$E113:$I113)</f>
        <v>0</v>
      </c>
      <c r="S113" s="104">
        <f t="array" ref="S113">PRODUCT(SUM(IF((S$4=Primary!$B$5:$B$179)*($C113=Primary!$J$5:$J$179),Primary!$K$5:$K$179,"")),$E113:$I113)</f>
        <v>4.26</v>
      </c>
      <c r="T113" s="104">
        <f t="array" ref="T113">PRODUCT(SUM(IF((T$4=Primary!$B$5:$B$179)*($C113=Primary!$J$5:$J$179),Primary!$K$5:$K$179,"")),$E113:$I113)</f>
        <v>0</v>
      </c>
      <c r="U113" s="100"/>
    </row>
    <row r="114" spans="1:21" ht="22.5">
      <c r="A114" s="91">
        <v>101</v>
      </c>
      <c r="B114" s="102"/>
      <c r="C114" s="108" t="s">
        <v>231</v>
      </c>
      <c r="D114" s="96">
        <f>SUMIF(Primary!$J$5:$J$179,$C114,Primary!$K$5:$K$179)</f>
        <v>1</v>
      </c>
      <c r="E114" s="94"/>
      <c r="F114" s="94">
        <v>2.13</v>
      </c>
      <c r="G114" s="94"/>
      <c r="H114" s="94">
        <v>2</v>
      </c>
      <c r="I114" s="94">
        <v>0</v>
      </c>
      <c r="J114" s="103"/>
      <c r="K114" s="92" t="s">
        <v>336</v>
      </c>
      <c r="L114" s="96">
        <f t="shared" si="7"/>
        <v>0</v>
      </c>
      <c r="M114" s="97">
        <f>COUNTIF('2.1'!$C$6:$C$106,$K114)</f>
        <v>0</v>
      </c>
      <c r="N114" s="98" t="e">
        <f>VLOOKUP($K114,'2.1'!$C$6:$F$106,4,FALSE)</f>
        <v>#N/A</v>
      </c>
      <c r="O114" s="98" t="e">
        <f t="shared" si="5"/>
        <v>#N/A</v>
      </c>
      <c r="P114" s="99" t="e">
        <f>VLOOKUP($K114,'2.1'!$C$6:$F$106,2,FALSE)</f>
        <v>#N/A</v>
      </c>
      <c r="Q114" s="99"/>
      <c r="R114" s="104">
        <f t="array" ref="R114">PRODUCT(SUM(IF((R$4=Primary!$B$5:$B$179)*($C114=Primary!$J$5:$J$179),Primary!$K$5:$K$179,"")),$E114:$I114)</f>
        <v>0</v>
      </c>
      <c r="S114" s="104">
        <f t="array" ref="S114">PRODUCT(SUM(IF((S$4=Primary!$B$5:$B$179)*($C114=Primary!$J$5:$J$179),Primary!$K$5:$K$179,"")),$E114:$I114)</f>
        <v>0</v>
      </c>
      <c r="T114" s="104">
        <f t="array" ref="T114">PRODUCT(SUM(IF((T$4=Primary!$B$5:$B$179)*($C114=Primary!$J$5:$J$179),Primary!$K$5:$K$179,"")),$E114:$I114)</f>
        <v>0</v>
      </c>
      <c r="U114" s="100"/>
    </row>
    <row r="115" spans="1:21" ht="22.5">
      <c r="A115" s="91">
        <v>102</v>
      </c>
      <c r="B115" s="102"/>
      <c r="C115" s="108" t="s">
        <v>232</v>
      </c>
      <c r="D115" s="96">
        <f>SUMIF(Primary!$J$5:$J$179,$C115,Primary!$K$5:$K$179)</f>
        <v>1</v>
      </c>
      <c r="E115" s="94"/>
      <c r="F115" s="94">
        <v>2.13</v>
      </c>
      <c r="G115" s="94"/>
      <c r="H115" s="94">
        <v>2</v>
      </c>
      <c r="I115" s="94"/>
      <c r="J115" s="103" t="s">
        <v>338</v>
      </c>
      <c r="K115" s="92" t="s">
        <v>74</v>
      </c>
      <c r="L115" s="96">
        <f t="shared" si="7"/>
        <v>4.26</v>
      </c>
      <c r="M115" s="97">
        <f>COUNTIF('2.1'!$C$6:$C$106,$K115)</f>
        <v>1</v>
      </c>
      <c r="N115" s="98" t="str">
        <f>VLOOKUP($K115,'2.1'!$C$6:$F$106,4,FALSE)</f>
        <v>m</v>
      </c>
      <c r="O115" s="98" t="b">
        <f t="shared" si="5"/>
        <v>1</v>
      </c>
      <c r="P115" s="99" t="str">
        <f>VLOOKUP($K115,'2.1'!$C$6:$F$106,2,FALSE)</f>
        <v>Jambs and soffit of wall; 200 - 300 mm wide</v>
      </c>
      <c r="Q115" s="99"/>
      <c r="R115" s="104">
        <f t="array" ref="R115">PRODUCT(SUM(IF((R$4=Primary!$B$5:$B$179)*($C115=Primary!$J$5:$J$179),Primary!$K$5:$K$179,"")),$E115:$I115)</f>
        <v>0</v>
      </c>
      <c r="S115" s="104">
        <f t="array" ref="S115">PRODUCT(SUM(IF((S$4=Primary!$B$5:$B$179)*($C115=Primary!$J$5:$J$179),Primary!$K$5:$K$179,"")),$E115:$I115)</f>
        <v>4.26</v>
      </c>
      <c r="T115" s="104">
        <f t="array" ref="T115">PRODUCT(SUM(IF((T$4=Primary!$B$5:$B$179)*($C115=Primary!$J$5:$J$179),Primary!$K$5:$K$179,"")),$E115:$I115)</f>
        <v>0</v>
      </c>
      <c r="U115" s="100"/>
    </row>
    <row r="116" spans="1:21">
      <c r="A116" s="91">
        <v>103</v>
      </c>
      <c r="B116" s="102"/>
      <c r="C116" s="106" t="s">
        <v>76</v>
      </c>
      <c r="D116" s="96">
        <f>SUMIF(Primary!$J$5:$J$179,$C116,Primary!$K$5:$K$179)</f>
        <v>0</v>
      </c>
      <c r="E116" s="94"/>
      <c r="F116" s="94"/>
      <c r="G116" s="94"/>
      <c r="H116" s="94"/>
      <c r="I116" s="94"/>
      <c r="J116" s="103"/>
      <c r="K116" s="92"/>
      <c r="L116" s="96">
        <f t="shared" si="7"/>
        <v>0</v>
      </c>
      <c r="M116" s="97">
        <f>COUNTIF('2.1'!$C$6:$C$106,$K116)</f>
        <v>0</v>
      </c>
      <c r="N116" s="98" t="e">
        <f>VLOOKUP($K116,'2.1'!$C$6:$F$106,4,FALSE)</f>
        <v>#N/A</v>
      </c>
      <c r="O116" s="98" t="e">
        <f t="shared" si="5"/>
        <v>#N/A</v>
      </c>
      <c r="P116" s="99" t="e">
        <f>VLOOKUP($K116,'2.1'!$C$6:$F$106,2,FALSE)</f>
        <v>#N/A</v>
      </c>
      <c r="Q116" s="99"/>
      <c r="R116" s="104">
        <f t="array" ref="R116">PRODUCT(SUM(IF((R$4=Primary!$B$5:$B$179)*($C116=Primary!$J$5:$J$179),Primary!$K$5:$K$179,"")),$E116:$I116)</f>
        <v>0</v>
      </c>
      <c r="S116" s="104">
        <f t="array" ref="S116">PRODUCT(SUM(IF((S$4=Primary!$B$5:$B$179)*($C116=Primary!$J$5:$J$179),Primary!$K$5:$K$179,"")),$E116:$I116)</f>
        <v>0</v>
      </c>
      <c r="T116" s="104">
        <f t="array" ref="T116">PRODUCT(SUM(IF((T$4=Primary!$B$5:$B$179)*($C116=Primary!$J$5:$J$179),Primary!$K$5:$K$179,"")),$E116:$I116)</f>
        <v>0</v>
      </c>
      <c r="U116" s="100"/>
    </row>
    <row r="117" spans="1:21" ht="22.5">
      <c r="A117" s="91">
        <v>104</v>
      </c>
      <c r="B117" s="102"/>
      <c r="C117" s="108" t="s">
        <v>230</v>
      </c>
      <c r="D117" s="96">
        <f>SUMIF(Primary!$J$5:$J$179,$C117,Primary!$K$5:$K$179)</f>
        <v>1</v>
      </c>
      <c r="E117" s="94">
        <v>1.83</v>
      </c>
      <c r="F117" s="94"/>
      <c r="G117" s="94"/>
      <c r="H117" s="94"/>
      <c r="I117" s="94">
        <v>0</v>
      </c>
      <c r="J117" s="103"/>
      <c r="K117" s="92" t="s">
        <v>336</v>
      </c>
      <c r="L117" s="96">
        <f t="shared" si="7"/>
        <v>0</v>
      </c>
      <c r="M117" s="97">
        <f>COUNTIF('2.1'!$C$6:$C$106,$K117)</f>
        <v>0</v>
      </c>
      <c r="N117" s="98" t="e">
        <f>VLOOKUP($K117,'2.1'!$C$6:$F$106,4,FALSE)</f>
        <v>#N/A</v>
      </c>
      <c r="O117" s="98" t="e">
        <f t="shared" si="5"/>
        <v>#N/A</v>
      </c>
      <c r="P117" s="99" t="e">
        <f>VLOOKUP($K117,'2.1'!$C$6:$F$106,2,FALSE)</f>
        <v>#N/A</v>
      </c>
      <c r="Q117" s="99"/>
      <c r="R117" s="104">
        <f t="array" ref="R117">PRODUCT(SUM(IF((R$4=Primary!$B$5:$B$179)*($C117=Primary!$J$5:$J$179),Primary!$K$5:$K$179,"")),$E117:$I117)</f>
        <v>0</v>
      </c>
      <c r="S117" s="104">
        <f t="array" ref="S117">PRODUCT(SUM(IF((S$4=Primary!$B$5:$B$179)*($C117=Primary!$J$5:$J$179),Primary!$K$5:$K$179,"")),$E117:$I117)</f>
        <v>0</v>
      </c>
      <c r="T117" s="104">
        <f t="array" ref="T117">PRODUCT(SUM(IF((T$4=Primary!$B$5:$B$179)*($C117=Primary!$J$5:$J$179),Primary!$K$5:$K$179,"")),$E117:$I117)</f>
        <v>0</v>
      </c>
      <c r="U117" s="100"/>
    </row>
    <row r="118" spans="1:21" ht="22.5">
      <c r="A118" s="91">
        <v>105</v>
      </c>
      <c r="B118" s="102"/>
      <c r="C118" s="108" t="s">
        <v>231</v>
      </c>
      <c r="D118" s="96">
        <f>SUMIF(Primary!$J$5:$J$179,$C118,Primary!$K$5:$K$179)</f>
        <v>1</v>
      </c>
      <c r="E118" s="94">
        <v>0.92</v>
      </c>
      <c r="F118" s="94"/>
      <c r="G118" s="94"/>
      <c r="H118" s="94"/>
      <c r="I118" s="94"/>
      <c r="J118" s="103" t="s">
        <v>338</v>
      </c>
      <c r="K118" s="92" t="s">
        <v>72</v>
      </c>
      <c r="L118" s="96">
        <f t="shared" si="7"/>
        <v>0.92</v>
      </c>
      <c r="M118" s="97">
        <f>COUNTIF('2.1'!$C$6:$C$106,$K118)</f>
        <v>1</v>
      </c>
      <c r="N118" s="98" t="str">
        <f>VLOOKUP($K118,'2.1'!$C$6:$F$106,4,FALSE)</f>
        <v>m</v>
      </c>
      <c r="O118" s="98" t="b">
        <f t="shared" si="5"/>
        <v>1</v>
      </c>
      <c r="P118" s="99" t="str">
        <f>VLOOKUP($K118,'2.1'!$C$6:$F$106,2,FALSE)</f>
        <v>Lintel in 100 mm wall</v>
      </c>
      <c r="Q118" s="99"/>
      <c r="R118" s="104">
        <f t="array" ref="R118">PRODUCT(SUM(IF((R$4=Primary!$B$5:$B$179)*($C118=Primary!$J$5:$J$179),Primary!$K$5:$K$179,"")),$E118:$I118)</f>
        <v>0</v>
      </c>
      <c r="S118" s="104">
        <f t="array" ref="S118">PRODUCT(SUM(IF((S$4=Primary!$B$5:$B$179)*($C118=Primary!$J$5:$J$179),Primary!$K$5:$K$179,"")),$E118:$I118)</f>
        <v>0.92</v>
      </c>
      <c r="T118" s="104">
        <f t="array" ref="T118">PRODUCT(SUM(IF((T$4=Primary!$B$5:$B$179)*($C118=Primary!$J$5:$J$179),Primary!$K$5:$K$179,"")),$E118:$I118)</f>
        <v>0</v>
      </c>
      <c r="U118" s="100"/>
    </row>
    <row r="119" spans="1:21" ht="22.5">
      <c r="A119" s="91">
        <v>106</v>
      </c>
      <c r="B119" s="102"/>
      <c r="C119" s="108" t="s">
        <v>232</v>
      </c>
      <c r="D119" s="96">
        <f>SUMIF(Primary!$J$5:$J$179,$C119,Primary!$K$5:$K$179)</f>
        <v>1</v>
      </c>
      <c r="E119" s="94">
        <v>0.92</v>
      </c>
      <c r="F119" s="94"/>
      <c r="G119" s="94"/>
      <c r="H119" s="94"/>
      <c r="I119" s="94">
        <v>0</v>
      </c>
      <c r="J119" s="103"/>
      <c r="K119" s="92" t="s">
        <v>336</v>
      </c>
      <c r="L119" s="96">
        <f t="shared" si="7"/>
        <v>0</v>
      </c>
      <c r="M119" s="97">
        <f>COUNTIF('2.1'!$C$6:$C$106,$K119)</f>
        <v>0</v>
      </c>
      <c r="N119" s="98" t="e">
        <f>VLOOKUP($K119,'2.1'!$C$6:$F$106,4,FALSE)</f>
        <v>#N/A</v>
      </c>
      <c r="O119" s="98" t="e">
        <f t="shared" si="5"/>
        <v>#N/A</v>
      </c>
      <c r="P119" s="99" t="e">
        <f>VLOOKUP($K119,'2.1'!$C$6:$F$106,2,FALSE)</f>
        <v>#N/A</v>
      </c>
      <c r="Q119" s="99"/>
      <c r="R119" s="104">
        <f t="array" ref="R119">PRODUCT(SUM(IF((R$4=Primary!$B$5:$B$179)*($C119=Primary!$J$5:$J$179),Primary!$K$5:$K$179,"")),$E119:$I119)</f>
        <v>0</v>
      </c>
      <c r="S119" s="104">
        <f t="array" ref="S119">PRODUCT(SUM(IF((S$4=Primary!$B$5:$B$179)*($C119=Primary!$J$5:$J$179),Primary!$K$5:$K$179,"")),$E119:$I119)</f>
        <v>0</v>
      </c>
      <c r="T119" s="104">
        <f t="array" ref="T119">PRODUCT(SUM(IF((T$4=Primary!$B$5:$B$179)*($C119=Primary!$J$5:$J$179),Primary!$K$5:$K$179,"")),$E119:$I119)</f>
        <v>0</v>
      </c>
      <c r="U119" s="100"/>
    </row>
    <row r="120" spans="1:21" ht="22.5">
      <c r="A120" s="91">
        <v>107</v>
      </c>
      <c r="B120" s="102"/>
      <c r="C120" s="108" t="s">
        <v>230</v>
      </c>
      <c r="D120" s="96">
        <f>SUMIF(Primary!$J$5:$J$179,$C120,Primary!$K$5:$K$179)</f>
        <v>1</v>
      </c>
      <c r="E120" s="94">
        <v>1.83</v>
      </c>
      <c r="F120" s="94"/>
      <c r="G120" s="94"/>
      <c r="H120" s="94"/>
      <c r="I120" s="94">
        <v>0</v>
      </c>
      <c r="J120" s="103"/>
      <c r="K120" s="92" t="s">
        <v>336</v>
      </c>
      <c r="L120" s="96">
        <f t="shared" si="7"/>
        <v>0</v>
      </c>
      <c r="M120" s="97">
        <f>COUNTIF('2.1'!$C$6:$C$106,$K120)</f>
        <v>0</v>
      </c>
      <c r="N120" s="98" t="e">
        <f>VLOOKUP($K120,'2.1'!$C$6:$F$106,4,FALSE)</f>
        <v>#N/A</v>
      </c>
      <c r="O120" s="98" t="e">
        <f t="shared" si="5"/>
        <v>#N/A</v>
      </c>
      <c r="P120" s="99" t="e">
        <f>VLOOKUP($K120,'2.1'!$C$6:$F$106,2,FALSE)</f>
        <v>#N/A</v>
      </c>
      <c r="Q120" s="99"/>
      <c r="R120" s="104">
        <f t="array" ref="R120">PRODUCT(SUM(IF((R$4=Primary!$B$5:$B$179)*($C120=Primary!$J$5:$J$179),Primary!$K$5:$K$179,"")),$E120:$I120)</f>
        <v>0</v>
      </c>
      <c r="S120" s="104">
        <f t="array" ref="S120">PRODUCT(SUM(IF((S$4=Primary!$B$5:$B$179)*($C120=Primary!$J$5:$J$179),Primary!$K$5:$K$179,"")),$E120:$I120)</f>
        <v>0</v>
      </c>
      <c r="T120" s="104">
        <f t="array" ref="T120">PRODUCT(SUM(IF((T$4=Primary!$B$5:$B$179)*($C120=Primary!$J$5:$J$179),Primary!$K$5:$K$179,"")),$E120:$I120)</f>
        <v>0</v>
      </c>
      <c r="U120" s="100"/>
    </row>
    <row r="121" spans="1:21" ht="22.5">
      <c r="A121" s="91">
        <v>108</v>
      </c>
      <c r="B121" s="102"/>
      <c r="C121" s="108" t="s">
        <v>231</v>
      </c>
      <c r="D121" s="96">
        <f>SUMIF(Primary!$J$5:$J$179,$C121,Primary!$K$5:$K$179)</f>
        <v>1</v>
      </c>
      <c r="E121" s="94">
        <v>0.92</v>
      </c>
      <c r="F121" s="94"/>
      <c r="G121" s="94"/>
      <c r="H121" s="94"/>
      <c r="I121" s="94"/>
      <c r="J121" s="103" t="s">
        <v>338</v>
      </c>
      <c r="K121" s="92" t="s">
        <v>72</v>
      </c>
      <c r="L121" s="96">
        <f t="shared" si="7"/>
        <v>0.92</v>
      </c>
      <c r="M121" s="97">
        <f>COUNTIF('2.1'!$C$6:$C$106,$K121)</f>
        <v>1</v>
      </c>
      <c r="N121" s="98" t="str">
        <f>VLOOKUP($K121,'2.1'!$C$6:$F$106,4,FALSE)</f>
        <v>m</v>
      </c>
      <c r="O121" s="98" t="b">
        <f t="shared" si="5"/>
        <v>1</v>
      </c>
      <c r="P121" s="99" t="str">
        <f>VLOOKUP($K121,'2.1'!$C$6:$F$106,2,FALSE)</f>
        <v>Lintel in 100 mm wall</v>
      </c>
      <c r="Q121" s="99"/>
      <c r="R121" s="104">
        <f t="array" ref="R121">PRODUCT(SUM(IF((R$4=Primary!$B$5:$B$179)*($C121=Primary!$J$5:$J$179),Primary!$K$5:$K$179,"")),$E121:$I121)</f>
        <v>0</v>
      </c>
      <c r="S121" s="104">
        <f t="array" ref="S121">PRODUCT(SUM(IF((S$4=Primary!$B$5:$B$179)*($C121=Primary!$J$5:$J$179),Primary!$K$5:$K$179,"")),$E121:$I121)</f>
        <v>0.92</v>
      </c>
      <c r="T121" s="104">
        <f t="array" ref="T121">PRODUCT(SUM(IF((T$4=Primary!$B$5:$B$179)*($C121=Primary!$J$5:$J$179),Primary!$K$5:$K$179,"")),$E121:$I121)</f>
        <v>0</v>
      </c>
      <c r="U121" s="100"/>
    </row>
    <row r="122" spans="1:21" ht="22.5">
      <c r="A122" s="91">
        <v>109</v>
      </c>
      <c r="B122" s="102"/>
      <c r="C122" s="108" t="s">
        <v>232</v>
      </c>
      <c r="D122" s="96">
        <f>SUMIF(Primary!$J$5:$J$179,$C122,Primary!$K$5:$K$179)</f>
        <v>1</v>
      </c>
      <c r="E122" s="94">
        <v>0.92</v>
      </c>
      <c r="F122" s="94"/>
      <c r="G122" s="94"/>
      <c r="H122" s="94"/>
      <c r="I122" s="94">
        <v>0</v>
      </c>
      <c r="J122" s="103"/>
      <c r="K122" s="92" t="s">
        <v>336</v>
      </c>
      <c r="L122" s="96">
        <f t="shared" si="7"/>
        <v>0</v>
      </c>
      <c r="M122" s="97">
        <f>COUNTIF('2.1'!$C$6:$C$106,$K122)</f>
        <v>0</v>
      </c>
      <c r="N122" s="98" t="e">
        <f>VLOOKUP($K122,'2.1'!$C$6:$F$106,4,FALSE)</f>
        <v>#N/A</v>
      </c>
      <c r="O122" s="98" t="e">
        <f t="shared" si="5"/>
        <v>#N/A</v>
      </c>
      <c r="P122" s="99" t="e">
        <f>VLOOKUP($K122,'2.1'!$C$6:$F$106,2,FALSE)</f>
        <v>#N/A</v>
      </c>
      <c r="Q122" s="99"/>
      <c r="R122" s="104">
        <f t="array" ref="R122">PRODUCT(SUM(IF((R$4=Primary!$B$5:$B$179)*($C122=Primary!$J$5:$J$179),Primary!$K$5:$K$179,"")),$E122:$I122)</f>
        <v>0</v>
      </c>
      <c r="S122" s="104">
        <f t="array" ref="S122">PRODUCT(SUM(IF((S$4=Primary!$B$5:$B$179)*($C122=Primary!$J$5:$J$179),Primary!$K$5:$K$179,"")),$E122:$I122)</f>
        <v>0</v>
      </c>
      <c r="T122" s="104">
        <f t="array" ref="T122">PRODUCT(SUM(IF((T$4=Primary!$B$5:$B$179)*($C122=Primary!$J$5:$J$179),Primary!$K$5:$K$179,"")),$E122:$I122)</f>
        <v>0</v>
      </c>
      <c r="U122" s="100"/>
    </row>
    <row r="123" spans="1:21">
      <c r="A123" s="91">
        <v>110</v>
      </c>
      <c r="B123" s="102"/>
      <c r="C123" s="106" t="s">
        <v>219</v>
      </c>
      <c r="D123" s="96">
        <f>SUMIF(Primary!$J$5:$J$179,$C123,Primary!$K$5:$K$179)</f>
        <v>0</v>
      </c>
      <c r="E123" s="94"/>
      <c r="F123" s="94"/>
      <c r="G123" s="94"/>
      <c r="H123" s="94"/>
      <c r="I123" s="94"/>
      <c r="J123" s="103"/>
      <c r="K123" s="92"/>
      <c r="L123" s="96">
        <f t="shared" si="7"/>
        <v>0</v>
      </c>
      <c r="M123" s="97">
        <f>COUNTIF('2.1'!$C$6:$C$106,$K123)</f>
        <v>0</v>
      </c>
      <c r="N123" s="98" t="e">
        <f>VLOOKUP($K123,'2.1'!$C$6:$F$106,4,FALSE)</f>
        <v>#N/A</v>
      </c>
      <c r="O123" s="98" t="e">
        <f t="shared" si="5"/>
        <v>#N/A</v>
      </c>
      <c r="P123" s="99" t="e">
        <f>VLOOKUP($K123,'2.1'!$C$6:$F$106,2,FALSE)</f>
        <v>#N/A</v>
      </c>
      <c r="Q123" s="99"/>
      <c r="R123" s="104">
        <f t="array" ref="R123">PRODUCT(SUM(IF((R$4=Primary!$B$5:$B$179)*($C123=Primary!$J$5:$J$179),Primary!$K$5:$K$179,"")),$E123:$I123)</f>
        <v>0</v>
      </c>
      <c r="S123" s="104">
        <f t="array" ref="S123">PRODUCT(SUM(IF((S$4=Primary!$B$5:$B$179)*($C123=Primary!$J$5:$J$179),Primary!$K$5:$K$179,"")),$E123:$I123)</f>
        <v>0</v>
      </c>
      <c r="T123" s="104">
        <f t="array" ref="T123">PRODUCT(SUM(IF((T$4=Primary!$B$5:$B$179)*($C123=Primary!$J$5:$J$179),Primary!$K$5:$K$179,"")),$E123:$I123)</f>
        <v>0</v>
      </c>
      <c r="U123" s="100"/>
    </row>
    <row r="124" spans="1:21">
      <c r="A124" s="91">
        <v>111</v>
      </c>
      <c r="B124" s="102"/>
      <c r="C124" s="108" t="s">
        <v>263</v>
      </c>
      <c r="D124" s="96">
        <f>SUMIF(Primary!$J$5:$J$179,$C124,Primary!$K$5:$K$179)</f>
        <v>40.729999999999997</v>
      </c>
      <c r="E124" s="94"/>
      <c r="F124" s="94"/>
      <c r="G124" s="94"/>
      <c r="H124" s="94"/>
      <c r="I124" s="94"/>
      <c r="J124" s="103"/>
      <c r="K124" s="105" t="s">
        <v>339</v>
      </c>
      <c r="L124" s="96">
        <f t="shared" si="7"/>
        <v>40.729999999999997</v>
      </c>
      <c r="M124" s="97">
        <f>COUNTIF('2.1'!$C$6:$C$106,$K124)</f>
        <v>0</v>
      </c>
      <c r="N124" s="98" t="e">
        <f>VLOOKUP($K124,'2.1'!$C$6:$F$106,4,FALSE)</f>
        <v>#N/A</v>
      </c>
      <c r="O124" s="98" t="e">
        <f t="shared" si="5"/>
        <v>#N/A</v>
      </c>
      <c r="P124" s="99" t="e">
        <f>VLOOKUP($K124,'2.1'!$C$6:$F$106,2,FALSE)</f>
        <v>#N/A</v>
      </c>
      <c r="Q124" s="99"/>
      <c r="R124" s="104">
        <f t="array" ref="R124">PRODUCT(SUM(IF((R$4=Primary!$B$5:$B$179)*($C124=Primary!$J$5:$J$179),Primary!$K$5:$K$179,"")),$E124:$I124)</f>
        <v>0</v>
      </c>
      <c r="S124" s="104">
        <f t="array" ref="S124">PRODUCT(SUM(IF((S$4=Primary!$B$5:$B$179)*($C124=Primary!$J$5:$J$179),Primary!$K$5:$K$179,"")),$E124:$I124)</f>
        <v>40.729999999999997</v>
      </c>
      <c r="T124" s="104">
        <f t="array" ref="T124">PRODUCT(SUM(IF((T$4=Primary!$B$5:$B$179)*($C124=Primary!$J$5:$J$179),Primary!$K$5:$K$179,"")),$E124:$I124)</f>
        <v>0</v>
      </c>
      <c r="U124" s="100"/>
    </row>
    <row r="125" spans="1:21">
      <c r="A125" s="91">
        <v>112</v>
      </c>
      <c r="B125" s="102"/>
      <c r="C125" s="108" t="s">
        <v>258</v>
      </c>
      <c r="D125" s="96">
        <f>SUMIF(Primary!$J$5:$J$179,$C125,Primary!$K$5:$K$179)</f>
        <v>117.13000000000001</v>
      </c>
      <c r="E125" s="94">
        <v>0.13</v>
      </c>
      <c r="F125" s="94"/>
      <c r="G125" s="94"/>
      <c r="H125" s="94"/>
      <c r="I125" s="94"/>
      <c r="J125" s="103" t="s">
        <v>334</v>
      </c>
      <c r="K125" s="92" t="s">
        <v>96</v>
      </c>
      <c r="L125" s="96">
        <f t="shared" si="7"/>
        <v>15.226900000000002</v>
      </c>
      <c r="M125" s="97">
        <f>COUNTIF('2.1'!$C$6:$C$106,$K125)</f>
        <v>1</v>
      </c>
      <c r="N125" s="98" t="str">
        <f>VLOOKUP($K125,'2.1'!$C$6:$F$106,4,FALSE)</f>
        <v>m3</v>
      </c>
      <c r="O125" s="98" t="b">
        <f t="shared" si="5"/>
        <v>1</v>
      </c>
      <c r="P125" s="99" t="str">
        <f>VLOOKUP($K125,'2.1'!$C$6:$F$106,2,FALSE)</f>
        <v>125 mm Wall</v>
      </c>
      <c r="Q125" s="99"/>
      <c r="R125" s="104">
        <f t="array" ref="R125">PRODUCT(SUM(IF((R$4=Primary!$B$5:$B$179)*($C125=Primary!$J$5:$J$179),Primary!$K$5:$K$179,"")),$E125:$I125)</f>
        <v>0</v>
      </c>
      <c r="S125" s="104">
        <f t="array" ref="S125">PRODUCT(SUM(IF((S$4=Primary!$B$5:$B$179)*($C125=Primary!$J$5:$J$179),Primary!$K$5:$K$179,"")),$E125:$I125)</f>
        <v>15.226900000000002</v>
      </c>
      <c r="T125" s="104">
        <f t="array" ref="T125">PRODUCT(SUM(IF((T$4=Primary!$B$5:$B$179)*($C125=Primary!$J$5:$J$179),Primary!$K$5:$K$179,"")),$E125:$I125)</f>
        <v>0</v>
      </c>
      <c r="U125" s="100"/>
    </row>
    <row r="126" spans="1:21">
      <c r="A126" s="91">
        <v>113</v>
      </c>
      <c r="B126" s="102"/>
      <c r="C126" s="108" t="s">
        <v>258</v>
      </c>
      <c r="D126" s="96">
        <f>SUMIF(Primary!$J$5:$J$179,$C126,Primary!$K$5:$K$179)</f>
        <v>117.13000000000001</v>
      </c>
      <c r="E126" s="94"/>
      <c r="F126" s="94"/>
      <c r="G126" s="94"/>
      <c r="H126" s="94">
        <v>2</v>
      </c>
      <c r="I126" s="94"/>
      <c r="J126" s="103" t="s">
        <v>335</v>
      </c>
      <c r="K126" s="92" t="s">
        <v>68</v>
      </c>
      <c r="L126" s="96">
        <f t="shared" si="7"/>
        <v>234.26000000000002</v>
      </c>
      <c r="M126" s="97">
        <f>COUNTIF('2.1'!$C$6:$C$106,$K126)</f>
        <v>1</v>
      </c>
      <c r="N126" s="98" t="str">
        <f>VLOOKUP($K126,'2.1'!$C$6:$F$106,4,FALSE)</f>
        <v>m2</v>
      </c>
      <c r="O126" s="98" t="b">
        <f t="shared" si="5"/>
        <v>1</v>
      </c>
      <c r="P126" s="99" t="str">
        <f>VLOOKUP($K126,'2.1'!$C$6:$F$106,2,FALSE)</f>
        <v>Side of wall</v>
      </c>
      <c r="Q126" s="99"/>
      <c r="R126" s="104">
        <f t="array" ref="R126">PRODUCT(SUM(IF((R$4=Primary!$B$5:$B$179)*($C126=Primary!$J$5:$J$179),Primary!$K$5:$K$179,"")),$E126:$I126)</f>
        <v>0</v>
      </c>
      <c r="S126" s="104">
        <f t="array" ref="S126">PRODUCT(SUM(IF((S$4=Primary!$B$5:$B$179)*($C126=Primary!$J$5:$J$179),Primary!$K$5:$K$179,"")),$E126:$I126)</f>
        <v>234.26000000000002</v>
      </c>
      <c r="T126" s="104">
        <f t="array" ref="T126">PRODUCT(SUM(IF((T$4=Primary!$B$5:$B$179)*($C126=Primary!$J$5:$J$179),Primary!$K$5:$K$179,"")),$E126:$I126)</f>
        <v>0</v>
      </c>
      <c r="U126" s="100"/>
    </row>
    <row r="127" spans="1:21">
      <c r="A127" s="91">
        <v>114</v>
      </c>
      <c r="B127" s="102"/>
      <c r="C127" s="106" t="s">
        <v>220</v>
      </c>
      <c r="D127" s="96">
        <f>SUMIF(Primary!$J$5:$J$179,$C127,Primary!$K$5:$K$179)</f>
        <v>0</v>
      </c>
      <c r="E127" s="94"/>
      <c r="F127" s="94"/>
      <c r="G127" s="94"/>
      <c r="H127" s="94"/>
      <c r="I127" s="94"/>
      <c r="J127" s="103"/>
      <c r="K127" s="92"/>
      <c r="L127" s="96">
        <f t="shared" si="7"/>
        <v>0</v>
      </c>
      <c r="M127" s="97">
        <f>COUNTIF('2.1'!$C$6:$C$106,$K127)</f>
        <v>0</v>
      </c>
      <c r="N127" s="98" t="e">
        <f>VLOOKUP($K127,'2.1'!$C$6:$F$106,4,FALSE)</f>
        <v>#N/A</v>
      </c>
      <c r="O127" s="98" t="e">
        <f t="shared" si="5"/>
        <v>#N/A</v>
      </c>
      <c r="P127" s="99" t="e">
        <f>VLOOKUP($K127,'2.1'!$C$6:$F$106,2,FALSE)</f>
        <v>#N/A</v>
      </c>
      <c r="Q127" s="99"/>
      <c r="R127" s="104">
        <f t="array" ref="R127">PRODUCT(SUM(IF((R$4=Primary!$B$5:$B$179)*($C127=Primary!$J$5:$J$179),Primary!$K$5:$K$179,"")),$E127:$I127)</f>
        <v>0</v>
      </c>
      <c r="S127" s="104">
        <f t="array" ref="S127">PRODUCT(SUM(IF((S$4=Primary!$B$5:$B$179)*($C127=Primary!$J$5:$J$179),Primary!$K$5:$K$179,"")),$E127:$I127)</f>
        <v>0</v>
      </c>
      <c r="T127" s="104">
        <f t="array" ref="T127">PRODUCT(SUM(IF((T$4=Primary!$B$5:$B$179)*($C127=Primary!$J$5:$J$179),Primary!$K$5:$K$179,"")),$E127:$I127)</f>
        <v>0</v>
      </c>
      <c r="U127" s="100"/>
    </row>
    <row r="128" spans="1:21">
      <c r="A128" s="91">
        <v>115</v>
      </c>
      <c r="B128" s="102"/>
      <c r="C128" s="108" t="s">
        <v>249</v>
      </c>
      <c r="D128" s="96">
        <f>SUMIF(Primary!$J$5:$J$179,$C128,Primary!$K$5:$K$179)</f>
        <v>2</v>
      </c>
      <c r="E128" s="94">
        <v>1</v>
      </c>
      <c r="F128" s="94">
        <v>1</v>
      </c>
      <c r="G128" s="94">
        <v>0.8</v>
      </c>
      <c r="H128" s="94"/>
      <c r="I128" s="94"/>
      <c r="J128" s="103" t="s">
        <v>334</v>
      </c>
      <c r="K128" s="92" t="s">
        <v>221</v>
      </c>
      <c r="L128" s="96">
        <f t="shared" si="7"/>
        <v>1.6</v>
      </c>
      <c r="M128" s="97">
        <f>COUNTIF('2.1'!$C$6:$C$106,$K128)</f>
        <v>0</v>
      </c>
      <c r="N128" s="98" t="e">
        <f>VLOOKUP($K128,'2.1'!$C$6:$F$106,4,FALSE)</f>
        <v>#N/A</v>
      </c>
      <c r="O128" s="98" t="e">
        <f t="shared" si="5"/>
        <v>#N/A</v>
      </c>
      <c r="P128" s="99" t="e">
        <f>VLOOKUP($K128,'2.1'!$C$6:$F$106,2,FALSE)</f>
        <v>#N/A</v>
      </c>
      <c r="Q128" s="99"/>
      <c r="R128" s="104">
        <f t="array" ref="R128">PRODUCT(SUM(IF((R$4=Primary!$B$5:$B$179)*($C128=Primary!$J$5:$J$179),Primary!$K$5:$K$179,"")),$E128:$I128)</f>
        <v>0</v>
      </c>
      <c r="S128" s="104">
        <f t="array" ref="S128">PRODUCT(SUM(IF((S$4=Primary!$B$5:$B$179)*($C128=Primary!$J$5:$J$179),Primary!$K$5:$K$179,"")),$E128:$I128)</f>
        <v>0</v>
      </c>
      <c r="T128" s="104">
        <f t="array" ref="T128">PRODUCT(SUM(IF((T$4=Primary!$B$5:$B$179)*($C128=Primary!$J$5:$J$179),Primary!$K$5:$K$179,"")),$E128:$I128)</f>
        <v>0</v>
      </c>
      <c r="U128" s="100"/>
    </row>
    <row r="129" spans="1:21">
      <c r="A129" s="91">
        <v>116</v>
      </c>
      <c r="B129" s="102"/>
      <c r="C129" s="108" t="s">
        <v>249</v>
      </c>
      <c r="D129" s="96">
        <f>SUMIF(Primary!$J$5:$J$179,$C129,Primary!$K$5:$K$179)</f>
        <v>2</v>
      </c>
      <c r="E129" s="94">
        <v>1</v>
      </c>
      <c r="F129" s="94"/>
      <c r="G129" s="94">
        <v>0.8</v>
      </c>
      <c r="H129" s="94">
        <v>2</v>
      </c>
      <c r="I129" s="94"/>
      <c r="J129" s="103" t="s">
        <v>335</v>
      </c>
      <c r="K129" s="92" t="s">
        <v>222</v>
      </c>
      <c r="L129" s="96">
        <f t="shared" si="7"/>
        <v>3.2</v>
      </c>
      <c r="M129" s="97">
        <f>COUNTIF('2.1'!$C$6:$C$106,$K129)</f>
        <v>0</v>
      </c>
      <c r="N129" s="98" t="e">
        <f>VLOOKUP($K129,'2.1'!$C$6:$F$106,4,FALSE)</f>
        <v>#N/A</v>
      </c>
      <c r="O129" s="98" t="e">
        <f t="shared" si="5"/>
        <v>#N/A</v>
      </c>
      <c r="P129" s="99" t="e">
        <f>VLOOKUP($K129,'2.1'!$C$6:$F$106,2,FALSE)</f>
        <v>#N/A</v>
      </c>
      <c r="Q129" s="99"/>
      <c r="R129" s="104">
        <f t="array" ref="R129">PRODUCT(SUM(IF((R$4=Primary!$B$5:$B$179)*($C129=Primary!$J$5:$J$179),Primary!$K$5:$K$179,"")),$E129:$I129)</f>
        <v>0</v>
      </c>
      <c r="S129" s="104">
        <f t="array" ref="S129">PRODUCT(SUM(IF((S$4=Primary!$B$5:$B$179)*($C129=Primary!$J$5:$J$179),Primary!$K$5:$K$179,"")),$E129:$I129)</f>
        <v>0</v>
      </c>
      <c r="T129" s="104">
        <f t="array" ref="T129">PRODUCT(SUM(IF((T$4=Primary!$B$5:$B$179)*($C129=Primary!$J$5:$J$179),Primary!$K$5:$K$179,"")),$E129:$I129)</f>
        <v>0</v>
      </c>
      <c r="U129" s="100"/>
    </row>
    <row r="130" spans="1:21">
      <c r="A130" s="91">
        <v>117</v>
      </c>
      <c r="B130" s="102"/>
      <c r="C130" s="108" t="s">
        <v>249</v>
      </c>
      <c r="D130" s="96">
        <f>SUMIF(Primary!$J$5:$J$179,$C130,Primary!$K$5:$K$179)</f>
        <v>2</v>
      </c>
      <c r="E130" s="94"/>
      <c r="F130" s="94">
        <v>1</v>
      </c>
      <c r="G130" s="94">
        <v>0.8</v>
      </c>
      <c r="H130" s="94">
        <v>2</v>
      </c>
      <c r="I130" s="94"/>
      <c r="J130" s="103" t="s">
        <v>335</v>
      </c>
      <c r="K130" s="92" t="s">
        <v>222</v>
      </c>
      <c r="L130" s="96">
        <f t="shared" si="7"/>
        <v>3.2</v>
      </c>
      <c r="M130" s="97">
        <f>COUNTIF('2.1'!$C$6:$C$106,$K130)</f>
        <v>0</v>
      </c>
      <c r="N130" s="98" t="e">
        <f>VLOOKUP($K130,'2.1'!$C$6:$F$106,4,FALSE)</f>
        <v>#N/A</v>
      </c>
      <c r="O130" s="98" t="e">
        <f t="shared" si="5"/>
        <v>#N/A</v>
      </c>
      <c r="P130" s="99" t="e">
        <f>VLOOKUP($K130,'2.1'!$C$6:$F$106,2,FALSE)</f>
        <v>#N/A</v>
      </c>
      <c r="Q130" s="99"/>
      <c r="R130" s="104">
        <f t="array" ref="R130">PRODUCT(SUM(IF((R$4=Primary!$B$5:$B$179)*($C130=Primary!$J$5:$J$179),Primary!$K$5:$K$179,"")),$E130:$I130)</f>
        <v>0</v>
      </c>
      <c r="S130" s="104">
        <f t="array" ref="S130">PRODUCT(SUM(IF((S$4=Primary!$B$5:$B$179)*($C130=Primary!$J$5:$J$179),Primary!$K$5:$K$179,"")),$E130:$I130)</f>
        <v>0</v>
      </c>
      <c r="T130" s="104">
        <f t="array" ref="T130">PRODUCT(SUM(IF((T$4=Primary!$B$5:$B$179)*($C130=Primary!$J$5:$J$179),Primary!$K$5:$K$179,"")),$E130:$I130)</f>
        <v>0</v>
      </c>
      <c r="U130" s="100"/>
    </row>
    <row r="131" spans="1:21">
      <c r="A131" s="91">
        <v>118</v>
      </c>
      <c r="B131" s="102"/>
      <c r="C131" s="108" t="s">
        <v>249</v>
      </c>
      <c r="D131" s="96">
        <f>SUMIF(Primary!$J$5:$J$179,$C131,Primary!$K$5:$K$179)</f>
        <v>2</v>
      </c>
      <c r="E131" s="94">
        <v>1</v>
      </c>
      <c r="F131" s="94">
        <v>1</v>
      </c>
      <c r="G131" s="94">
        <v>0.08</v>
      </c>
      <c r="H131" s="94"/>
      <c r="I131" s="94"/>
      <c r="J131" s="103" t="s">
        <v>334</v>
      </c>
      <c r="K131" s="92" t="s">
        <v>223</v>
      </c>
      <c r="L131" s="96">
        <f t="shared" si="7"/>
        <v>0.16</v>
      </c>
      <c r="M131" s="97">
        <f>COUNTIF('2.1'!$C$6:$C$106,$K131)</f>
        <v>0</v>
      </c>
      <c r="N131" s="98" t="e">
        <f>VLOOKUP($K131,'2.1'!$C$6:$F$106,4,FALSE)</f>
        <v>#N/A</v>
      </c>
      <c r="O131" s="98" t="e">
        <f t="shared" si="5"/>
        <v>#N/A</v>
      </c>
      <c r="P131" s="99" t="e">
        <f>VLOOKUP($K131,'2.1'!$C$6:$F$106,2,FALSE)</f>
        <v>#N/A</v>
      </c>
      <c r="Q131" s="99"/>
      <c r="R131" s="104">
        <f t="array" ref="R131">PRODUCT(SUM(IF((R$4=Primary!$B$5:$B$179)*($C131=Primary!$J$5:$J$179),Primary!$K$5:$K$179,"")),$E131:$I131)</f>
        <v>0</v>
      </c>
      <c r="S131" s="104">
        <f t="array" ref="S131">PRODUCT(SUM(IF((S$4=Primary!$B$5:$B$179)*($C131=Primary!$J$5:$J$179),Primary!$K$5:$K$179,"")),$E131:$I131)</f>
        <v>0</v>
      </c>
      <c r="T131" s="104">
        <f t="array" ref="T131">PRODUCT(SUM(IF((T$4=Primary!$B$5:$B$179)*($C131=Primary!$J$5:$J$179),Primary!$K$5:$K$179,"")),$E131:$I131)</f>
        <v>0</v>
      </c>
      <c r="U131" s="100"/>
    </row>
    <row r="132" spans="1:21">
      <c r="A132" s="91">
        <v>119</v>
      </c>
      <c r="B132" s="102"/>
      <c r="C132" s="106" t="s">
        <v>103</v>
      </c>
      <c r="D132" s="96">
        <f>SUMIF(Primary!$J$5:$J$179,$C132,Primary!$K$5:$K$179)</f>
        <v>0</v>
      </c>
      <c r="E132" s="94"/>
      <c r="F132" s="94"/>
      <c r="G132" s="94"/>
      <c r="H132" s="94"/>
      <c r="I132" s="94"/>
      <c r="J132" s="103"/>
      <c r="K132" s="92"/>
      <c r="L132" s="96">
        <f t="shared" si="7"/>
        <v>0</v>
      </c>
      <c r="M132" s="97">
        <f>COUNTIF('2.1'!$C$6:$C$106,$K132)</f>
        <v>0</v>
      </c>
      <c r="N132" s="98" t="e">
        <f>VLOOKUP($K132,'2.1'!$C$6:$F$106,4,FALSE)</f>
        <v>#N/A</v>
      </c>
      <c r="O132" s="98" t="e">
        <f t="shared" si="5"/>
        <v>#N/A</v>
      </c>
      <c r="P132" s="99" t="e">
        <f>VLOOKUP($K132,'2.1'!$C$6:$F$106,2,FALSE)</f>
        <v>#N/A</v>
      </c>
      <c r="Q132" s="99"/>
      <c r="R132" s="104">
        <f t="array" ref="R132">PRODUCT(SUM(IF((R$4=Primary!$B$5:$B$179)*($C132=Primary!$J$5:$J$179),Primary!$K$5:$K$179,"")),$E132:$I132)</f>
        <v>0</v>
      </c>
      <c r="S132" s="104">
        <f t="array" ref="S132">PRODUCT(SUM(IF((S$4=Primary!$B$5:$B$179)*($C132=Primary!$J$5:$J$179),Primary!$K$5:$K$179,"")),$E132:$I132)</f>
        <v>0</v>
      </c>
      <c r="T132" s="104">
        <f t="array" ref="T132">PRODUCT(SUM(IF((T$4=Primary!$B$5:$B$179)*($C132=Primary!$J$5:$J$179),Primary!$K$5:$K$179,"")),$E132:$I132)</f>
        <v>0</v>
      </c>
      <c r="U132" s="100"/>
    </row>
    <row r="133" spans="1:21">
      <c r="A133" s="91">
        <v>120</v>
      </c>
      <c r="B133" s="102"/>
      <c r="C133" s="108" t="s">
        <v>262</v>
      </c>
      <c r="D133" s="96">
        <f>SUMIF(Primary!$J$5:$J$179,$C133,Primary!$K$5:$K$179)</f>
        <v>4.55</v>
      </c>
      <c r="E133" s="94"/>
      <c r="F133" s="94"/>
      <c r="G133" s="94"/>
      <c r="H133" s="94"/>
      <c r="I133" s="94">
        <v>0</v>
      </c>
      <c r="J133" s="103"/>
      <c r="K133" s="92" t="s">
        <v>336</v>
      </c>
      <c r="L133" s="96">
        <f t="shared" si="7"/>
        <v>0</v>
      </c>
      <c r="M133" s="97">
        <f>COUNTIF('2.1'!$C$6:$C$106,$K133)</f>
        <v>0</v>
      </c>
      <c r="N133" s="98" t="e">
        <f>VLOOKUP($K133,'2.1'!$C$6:$F$106,4,FALSE)</f>
        <v>#N/A</v>
      </c>
      <c r="O133" s="98" t="e">
        <f t="shared" si="5"/>
        <v>#N/A</v>
      </c>
      <c r="P133" s="99" t="e">
        <f>VLOOKUP($K133,'2.1'!$C$6:$F$106,2,FALSE)</f>
        <v>#N/A</v>
      </c>
      <c r="Q133" s="99"/>
      <c r="R133" s="104">
        <f t="array" ref="R133">PRODUCT(SUM(IF((R$4=Primary!$B$5:$B$179)*($C133=Primary!$J$5:$J$179),Primary!$K$5:$K$179,"")),$E133:$I133)</f>
        <v>0</v>
      </c>
      <c r="S133" s="104">
        <f t="array" ref="S133">PRODUCT(SUM(IF((S$4=Primary!$B$5:$B$179)*($C133=Primary!$J$5:$J$179),Primary!$K$5:$K$179,"")),$E133:$I133)</f>
        <v>0</v>
      </c>
      <c r="T133" s="104">
        <f t="array" ref="T133">PRODUCT(SUM(IF((T$4=Primary!$B$5:$B$179)*($C133=Primary!$J$5:$J$179),Primary!$K$5:$K$179,"")),$E133:$I133)</f>
        <v>0</v>
      </c>
      <c r="U133" s="100"/>
    </row>
    <row r="134" spans="1:21">
      <c r="A134" s="91">
        <v>121</v>
      </c>
      <c r="B134" s="102"/>
      <c r="C134" s="108" t="s">
        <v>257</v>
      </c>
      <c r="D134" s="96">
        <f>SUMIF(Primary!$J$5:$J$179,$C134,Primary!$K$5:$K$179)</f>
        <v>12.13</v>
      </c>
      <c r="E134" s="94"/>
      <c r="F134" s="94"/>
      <c r="G134" s="94"/>
      <c r="H134" s="94"/>
      <c r="I134" s="94"/>
      <c r="J134" s="103" t="s">
        <v>335</v>
      </c>
      <c r="K134" s="92" t="s">
        <v>66</v>
      </c>
      <c r="L134" s="96">
        <f t="shared" si="7"/>
        <v>12.13</v>
      </c>
      <c r="M134" s="97">
        <f>COUNTIF('2.1'!$C$6:$C$106,$K134)</f>
        <v>1</v>
      </c>
      <c r="N134" s="98" t="str">
        <f>VLOOKUP($K134,'2.1'!$C$6:$F$106,4,FALSE)</f>
        <v>m2</v>
      </c>
      <c r="O134" s="98" t="b">
        <f t="shared" si="5"/>
        <v>1</v>
      </c>
      <c r="P134" s="99" t="str">
        <f>VLOOKUP($K134,'2.1'!$C$6:$F$106,2,FALSE)</f>
        <v>100 mm Wall</v>
      </c>
      <c r="Q134" s="99"/>
      <c r="R134" s="104">
        <f t="array" ref="R134">PRODUCT(SUM(IF((R$4=Primary!$B$5:$B$179)*($C134=Primary!$J$5:$J$179),Primary!$K$5:$K$179,"")),$E134:$I134)</f>
        <v>0</v>
      </c>
      <c r="S134" s="104">
        <f t="array" ref="S134">PRODUCT(SUM(IF((S$4=Primary!$B$5:$B$179)*($C134=Primary!$J$5:$J$179),Primary!$K$5:$K$179,"")),$E134:$I134)</f>
        <v>12.13</v>
      </c>
      <c r="T134" s="104">
        <f t="array" ref="T134">PRODUCT(SUM(IF((T$4=Primary!$B$5:$B$179)*($C134=Primary!$J$5:$J$179),Primary!$K$5:$K$179,"")),$E134:$I134)</f>
        <v>0</v>
      </c>
      <c r="U134" s="100"/>
    </row>
    <row r="135" spans="1:21">
      <c r="A135" s="91">
        <v>122</v>
      </c>
      <c r="B135" s="102"/>
      <c r="C135" s="106" t="s">
        <v>77</v>
      </c>
      <c r="D135" s="96">
        <f>SUMIF(Primary!$J$5:$J$179,$C135,Primary!$K$5:$K$179)</f>
        <v>0</v>
      </c>
      <c r="E135" s="94"/>
      <c r="F135" s="94"/>
      <c r="G135" s="94"/>
      <c r="H135" s="94"/>
      <c r="I135" s="94"/>
      <c r="J135" s="103"/>
      <c r="K135" s="92"/>
      <c r="L135" s="96">
        <f t="shared" si="7"/>
        <v>0</v>
      </c>
      <c r="M135" s="97">
        <f>COUNTIF('2.1'!$C$6:$C$106,$K135)</f>
        <v>0</v>
      </c>
      <c r="N135" s="98" t="e">
        <f>VLOOKUP($K135,'2.1'!$C$6:$F$106,4,FALSE)</f>
        <v>#N/A</v>
      </c>
      <c r="O135" s="98" t="e">
        <f t="shared" si="5"/>
        <v>#N/A</v>
      </c>
      <c r="P135" s="99" t="e">
        <f>VLOOKUP($K135,'2.1'!$C$6:$F$106,2,FALSE)</f>
        <v>#N/A</v>
      </c>
      <c r="Q135" s="99"/>
      <c r="R135" s="104">
        <f t="array" ref="R135">PRODUCT(SUM(IF((R$4=Primary!$B$5:$B$179)*($C135=Primary!$J$5:$J$179),Primary!$K$5:$K$179,"")),$E135:$I135)</f>
        <v>0</v>
      </c>
      <c r="S135" s="104">
        <f t="array" ref="S135">PRODUCT(SUM(IF((S$4=Primary!$B$5:$B$179)*($C135=Primary!$J$5:$J$179),Primary!$K$5:$K$179,"")),$E135:$I135)</f>
        <v>0</v>
      </c>
      <c r="T135" s="104">
        <f t="array" ref="T135">PRODUCT(SUM(IF((T$4=Primary!$B$5:$B$179)*($C135=Primary!$J$5:$J$179),Primary!$K$5:$K$179,"")),$E135:$I135)</f>
        <v>0</v>
      </c>
      <c r="U135" s="100"/>
    </row>
    <row r="136" spans="1:21">
      <c r="A136" s="91">
        <v>123</v>
      </c>
      <c r="B136" s="102"/>
      <c r="C136" s="108" t="s">
        <v>234</v>
      </c>
      <c r="D136" s="96">
        <f>SUMIF(Primary!$J$5:$J$179,$C136,Primary!$K$5:$K$179)</f>
        <v>51.5</v>
      </c>
      <c r="E136" s="94">
        <v>0.13</v>
      </c>
      <c r="F136" s="94"/>
      <c r="G136" s="94"/>
      <c r="H136" s="94"/>
      <c r="I136" s="94"/>
      <c r="J136" s="103" t="s">
        <v>334</v>
      </c>
      <c r="K136" s="92" t="s">
        <v>63</v>
      </c>
      <c r="L136" s="96">
        <f t="shared" si="7"/>
        <v>6.6950000000000003</v>
      </c>
      <c r="M136" s="97">
        <f>COUNTIF('2.1'!$C$6:$C$106,$K136)</f>
        <v>1</v>
      </c>
      <c r="N136" s="98" t="str">
        <f>VLOOKUP($K136,'2.1'!$C$6:$F$106,4,FALSE)</f>
        <v>m3</v>
      </c>
      <c r="O136" s="98" t="b">
        <f t="shared" si="5"/>
        <v>1</v>
      </c>
      <c r="P136" s="99" t="str">
        <f>VLOOKUP($K136,'2.1'!$C$6:$F$106,2,FALSE)</f>
        <v>130 mm Suspended slab</v>
      </c>
      <c r="Q136" s="99"/>
      <c r="R136" s="104">
        <f t="array" ref="R136">PRODUCT(SUM(IF((R$4=Primary!$B$5:$B$179)*($C136=Primary!$J$5:$J$179),Primary!$K$5:$K$179,"")),$E136:$I136)</f>
        <v>0</v>
      </c>
      <c r="S136" s="104">
        <f t="array" ref="S136">PRODUCT(SUM(IF((S$4=Primary!$B$5:$B$179)*($C136=Primary!$J$5:$J$179),Primary!$K$5:$K$179,"")),$E136:$I136)</f>
        <v>0</v>
      </c>
      <c r="T136" s="104">
        <f t="array" ref="T136">PRODUCT(SUM(IF((T$4=Primary!$B$5:$B$179)*($C136=Primary!$J$5:$J$179),Primary!$K$5:$K$179,"")),$E136:$I136)</f>
        <v>6.6950000000000003</v>
      </c>
      <c r="U136" s="100"/>
    </row>
    <row r="137" spans="1:21">
      <c r="A137" s="91">
        <v>124</v>
      </c>
      <c r="B137" s="102"/>
      <c r="C137" s="108" t="s">
        <v>233</v>
      </c>
      <c r="D137" s="96">
        <f>SUMIF(Primary!$J$5:$J$179,$C137,Primary!$K$5:$K$179)</f>
        <v>200</v>
      </c>
      <c r="E137" s="94">
        <v>0.15</v>
      </c>
      <c r="F137" s="94"/>
      <c r="G137" s="94"/>
      <c r="H137" s="94"/>
      <c r="I137" s="94"/>
      <c r="J137" s="103" t="s">
        <v>334</v>
      </c>
      <c r="K137" s="92" t="s">
        <v>61</v>
      </c>
      <c r="L137" s="96">
        <f t="shared" si="7"/>
        <v>30</v>
      </c>
      <c r="M137" s="97">
        <f>COUNTIF('2.1'!$C$6:$C$106,$K137)</f>
        <v>1</v>
      </c>
      <c r="N137" s="98" t="str">
        <f>VLOOKUP($K137,'2.1'!$C$6:$F$106,4,FALSE)</f>
        <v>m3</v>
      </c>
      <c r="O137" s="98" t="b">
        <f t="shared" si="5"/>
        <v>1</v>
      </c>
      <c r="P137" s="99" t="str">
        <f>VLOOKUP($K137,'2.1'!$C$6:$F$106,2,FALSE)</f>
        <v>150 mm Suspended slab</v>
      </c>
      <c r="Q137" s="99"/>
      <c r="R137" s="104">
        <f t="array" ref="R137">PRODUCT(SUM(IF((R$4=Primary!$B$5:$B$179)*($C137=Primary!$J$5:$J$179),Primary!$K$5:$K$179,"")),$E137:$I137)</f>
        <v>0</v>
      </c>
      <c r="S137" s="104">
        <f t="array" ref="S137">PRODUCT(SUM(IF((S$4=Primary!$B$5:$B$179)*($C137=Primary!$J$5:$J$179),Primary!$K$5:$K$179,"")),$E137:$I137)</f>
        <v>0</v>
      </c>
      <c r="T137" s="104">
        <f t="array" ref="T137">PRODUCT(SUM(IF((T$4=Primary!$B$5:$B$179)*($C137=Primary!$J$5:$J$179),Primary!$K$5:$K$179,"")),$E137:$I137)</f>
        <v>30</v>
      </c>
      <c r="U137" s="100"/>
    </row>
    <row r="138" spans="1:21">
      <c r="A138" s="91">
        <v>125</v>
      </c>
      <c r="B138" s="102"/>
      <c r="C138" s="106" t="s">
        <v>78</v>
      </c>
      <c r="D138" s="96">
        <f>SUMIF(Primary!$J$5:$J$179,$C138,Primary!$K$5:$K$179)</f>
        <v>0</v>
      </c>
      <c r="E138" s="94"/>
      <c r="F138" s="94"/>
      <c r="G138" s="94"/>
      <c r="H138" s="94"/>
      <c r="I138" s="94"/>
      <c r="J138" s="103"/>
      <c r="K138" s="92"/>
      <c r="L138" s="96">
        <f t="shared" si="7"/>
        <v>0</v>
      </c>
      <c r="M138" s="97">
        <f>COUNTIF('2.1'!$C$6:$C$106,$K138)</f>
        <v>0</v>
      </c>
      <c r="N138" s="98" t="e">
        <f>VLOOKUP($K138,'2.1'!$C$6:$F$106,4,FALSE)</f>
        <v>#N/A</v>
      </c>
      <c r="O138" s="98" t="e">
        <f t="shared" si="5"/>
        <v>#N/A</v>
      </c>
      <c r="P138" s="99" t="e">
        <f>VLOOKUP($K138,'2.1'!$C$6:$F$106,2,FALSE)</f>
        <v>#N/A</v>
      </c>
      <c r="Q138" s="99"/>
      <c r="R138" s="104">
        <f t="array" ref="R138">PRODUCT(SUM(IF((R$4=Primary!$B$5:$B$179)*($C138=Primary!$J$5:$J$179),Primary!$K$5:$K$179,"")),$E138:$I138)</f>
        <v>0</v>
      </c>
      <c r="S138" s="104">
        <f t="array" ref="S138">PRODUCT(SUM(IF((S$4=Primary!$B$5:$B$179)*($C138=Primary!$J$5:$J$179),Primary!$K$5:$K$179,"")),$E138:$I138)</f>
        <v>0</v>
      </c>
      <c r="T138" s="104">
        <f t="array" ref="T138">PRODUCT(SUM(IF((T$4=Primary!$B$5:$B$179)*($C138=Primary!$J$5:$J$179),Primary!$K$5:$K$179,"")),$E138:$I138)</f>
        <v>0</v>
      </c>
      <c r="U138" s="100"/>
    </row>
    <row r="139" spans="1:21" ht="22.5">
      <c r="A139" s="91">
        <v>126</v>
      </c>
      <c r="B139" s="102"/>
      <c r="C139" s="108" t="s">
        <v>234</v>
      </c>
      <c r="D139" s="96">
        <f>SUMIF(Primary!$J$5:$J$179,$C139,Primary!$K$5:$K$179)</f>
        <v>51.5</v>
      </c>
      <c r="E139" s="94"/>
      <c r="F139" s="94"/>
      <c r="G139" s="94"/>
      <c r="H139" s="94"/>
      <c r="I139" s="94"/>
      <c r="J139" s="103" t="s">
        <v>335</v>
      </c>
      <c r="K139" s="92" t="s">
        <v>92</v>
      </c>
      <c r="L139" s="96">
        <f t="shared" si="7"/>
        <v>51.5</v>
      </c>
      <c r="M139" s="97">
        <f>COUNTIF('2.1'!$C$6:$C$106,$K139)</f>
        <v>1</v>
      </c>
      <c r="N139" s="98" t="str">
        <f>VLOOKUP($K139,'2.1'!$C$6:$F$106,4,FALSE)</f>
        <v>m2</v>
      </c>
      <c r="O139" s="98" t="b">
        <f t="shared" si="5"/>
        <v>1</v>
      </c>
      <c r="P139" s="99" t="str">
        <f>VLOOKUP($K139,'2.1'!$C$6:$F$106,2,FALSE)</f>
        <v>Sides and soffit of suspended slab; strutting 3.5 - 5.0 high</v>
      </c>
      <c r="Q139" s="99"/>
      <c r="R139" s="104">
        <f t="array" ref="R139">PRODUCT(SUM(IF((R$4=Primary!$B$5:$B$179)*($C139=Primary!$J$5:$J$179),Primary!$K$5:$K$179,"")),$E139:$I139)</f>
        <v>0</v>
      </c>
      <c r="S139" s="104">
        <f t="array" ref="S139">PRODUCT(SUM(IF((S$4=Primary!$B$5:$B$179)*($C139=Primary!$J$5:$J$179),Primary!$K$5:$K$179,"")),$E139:$I139)</f>
        <v>0</v>
      </c>
      <c r="T139" s="104">
        <f t="array" ref="T139">PRODUCT(SUM(IF((T$4=Primary!$B$5:$B$179)*($C139=Primary!$J$5:$J$179),Primary!$K$5:$K$179,"")),$E139:$I139)</f>
        <v>51.5</v>
      </c>
      <c r="U139" s="100"/>
    </row>
    <row r="140" spans="1:21" ht="22.5">
      <c r="A140" s="91">
        <v>127</v>
      </c>
      <c r="B140" s="102"/>
      <c r="C140" s="108" t="s">
        <v>233</v>
      </c>
      <c r="D140" s="96">
        <f>SUMIF(Primary!$J$5:$J$179,$C140,Primary!$K$5:$K$179)</f>
        <v>200</v>
      </c>
      <c r="E140" s="94"/>
      <c r="F140" s="94"/>
      <c r="G140" s="94"/>
      <c r="H140" s="94"/>
      <c r="I140" s="94"/>
      <c r="J140" s="103" t="s">
        <v>335</v>
      </c>
      <c r="K140" s="92" t="s">
        <v>92</v>
      </c>
      <c r="L140" s="96">
        <f t="shared" si="7"/>
        <v>200</v>
      </c>
      <c r="M140" s="97">
        <f>COUNTIF('2.1'!$C$6:$C$106,$K140)</f>
        <v>1</v>
      </c>
      <c r="N140" s="98" t="str">
        <f>VLOOKUP($K140,'2.1'!$C$6:$F$106,4,FALSE)</f>
        <v>m2</v>
      </c>
      <c r="O140" s="98" t="b">
        <f t="shared" si="5"/>
        <v>1</v>
      </c>
      <c r="P140" s="99" t="str">
        <f>VLOOKUP($K140,'2.1'!$C$6:$F$106,2,FALSE)</f>
        <v>Sides and soffit of suspended slab; strutting 3.5 - 5.0 high</v>
      </c>
      <c r="Q140" s="99"/>
      <c r="R140" s="104">
        <f t="array" ref="R140">PRODUCT(SUM(IF((R$4=Primary!$B$5:$B$179)*($C140=Primary!$J$5:$J$179),Primary!$K$5:$K$179,"")),$E140:$I140)</f>
        <v>0</v>
      </c>
      <c r="S140" s="104">
        <f t="array" ref="S140">PRODUCT(SUM(IF((S$4=Primary!$B$5:$B$179)*($C140=Primary!$J$5:$J$179),Primary!$K$5:$K$179,"")),$E140:$I140)</f>
        <v>0</v>
      </c>
      <c r="T140" s="104">
        <f t="array" ref="T140">PRODUCT(SUM(IF((T$4=Primary!$B$5:$B$179)*($C140=Primary!$J$5:$J$179),Primary!$K$5:$K$179,"")),$E140:$I140)</f>
        <v>200</v>
      </c>
      <c r="U140" s="100"/>
    </row>
    <row r="141" spans="1:21">
      <c r="A141" s="91">
        <v>128</v>
      </c>
      <c r="B141" s="102"/>
      <c r="C141" s="106" t="s">
        <v>94</v>
      </c>
      <c r="D141" s="96">
        <f>SUMIF(Primary!$J$5:$J$179,$C141,Primary!$K$5:$K$179)</f>
        <v>0</v>
      </c>
      <c r="E141" s="94"/>
      <c r="F141" s="94"/>
      <c r="G141" s="94"/>
      <c r="H141" s="94"/>
      <c r="I141" s="94"/>
      <c r="J141" s="103"/>
      <c r="K141" s="92"/>
      <c r="L141" s="96">
        <f t="shared" si="7"/>
        <v>0</v>
      </c>
      <c r="M141" s="97">
        <f>COUNTIF('2.1'!$C$6:$C$106,$K141)</f>
        <v>0</v>
      </c>
      <c r="N141" s="98" t="e">
        <f>VLOOKUP($K141,'2.1'!$C$6:$F$106,4,FALSE)</f>
        <v>#N/A</v>
      </c>
      <c r="O141" s="98" t="e">
        <f t="shared" si="5"/>
        <v>#N/A</v>
      </c>
      <c r="P141" s="99" t="e">
        <f>VLOOKUP($K141,'2.1'!$C$6:$F$106,2,FALSE)</f>
        <v>#N/A</v>
      </c>
      <c r="Q141" s="99"/>
      <c r="R141" s="104">
        <f t="array" ref="R141">PRODUCT(SUM(IF((R$4=Primary!$B$5:$B$179)*($C141=Primary!$J$5:$J$179),Primary!$K$5:$K$179,"")),$E141:$I141)</f>
        <v>0</v>
      </c>
      <c r="S141" s="104">
        <f t="array" ref="S141">PRODUCT(SUM(IF((S$4=Primary!$B$5:$B$179)*($C141=Primary!$J$5:$J$179),Primary!$K$5:$K$179,"")),$E141:$I141)</f>
        <v>0</v>
      </c>
      <c r="T141" s="104">
        <f t="array" ref="T141">PRODUCT(SUM(IF((T$4=Primary!$B$5:$B$179)*($C141=Primary!$J$5:$J$179),Primary!$K$5:$K$179,"")),$E141:$I141)</f>
        <v>0</v>
      </c>
      <c r="U141" s="100"/>
    </row>
    <row r="142" spans="1:21">
      <c r="A142" s="91">
        <v>129</v>
      </c>
      <c r="B142" s="102"/>
      <c r="C142" s="108" t="s">
        <v>261</v>
      </c>
      <c r="D142" s="96">
        <f>SUMIF(Primary!$J$5:$J$179,$C142,Primary!$K$5:$K$179)</f>
        <v>76.28</v>
      </c>
      <c r="E142" s="94">
        <v>0.3</v>
      </c>
      <c r="F142" s="94"/>
      <c r="G142" s="94"/>
      <c r="H142" s="94"/>
      <c r="I142" s="94"/>
      <c r="J142" s="103" t="s">
        <v>334</v>
      </c>
      <c r="K142" s="92" t="s">
        <v>98</v>
      </c>
      <c r="L142" s="96">
        <f t="shared" si="7"/>
        <v>22.884</v>
      </c>
      <c r="M142" s="97">
        <f>COUNTIF('2.1'!$C$6:$C$106,$K142)</f>
        <v>1</v>
      </c>
      <c r="N142" s="98" t="str">
        <f>VLOOKUP($K142,'2.1'!$C$6:$F$106,4,FALSE)</f>
        <v>m3</v>
      </c>
      <c r="O142" s="98" t="b">
        <f t="shared" ref="O142:O175" si="8">J142=N142</f>
        <v>1</v>
      </c>
      <c r="P142" s="99" t="str">
        <f>VLOOKUP($K142,'2.1'!$C$6:$F$106,2,FALSE)</f>
        <v>300 mm Wall</v>
      </c>
      <c r="Q142" s="99"/>
      <c r="R142" s="104">
        <f t="array" ref="R142">PRODUCT(SUM(IF((R$4=Primary!$B$5:$B$179)*($C142=Primary!$J$5:$J$179),Primary!$K$5:$K$179,"")),$E142:$I142)</f>
        <v>0</v>
      </c>
      <c r="S142" s="104">
        <f t="array" ref="S142">PRODUCT(SUM(IF((S$4=Primary!$B$5:$B$179)*($C142=Primary!$J$5:$J$179),Primary!$K$5:$K$179,"")),$E142:$I142)</f>
        <v>22.884</v>
      </c>
      <c r="T142" s="104">
        <f t="array" ref="T142">PRODUCT(SUM(IF((T$4=Primary!$B$5:$B$179)*($C142=Primary!$J$5:$J$179),Primary!$K$5:$K$179,"")),$E142:$I142)</f>
        <v>0</v>
      </c>
      <c r="U142" s="100"/>
    </row>
    <row r="143" spans="1:21">
      <c r="A143" s="91">
        <v>130</v>
      </c>
      <c r="B143" s="102"/>
      <c r="C143" s="108" t="s">
        <v>260</v>
      </c>
      <c r="D143" s="96">
        <f>SUMIF(Primary!$J$5:$J$179,$C143,Primary!$K$5:$K$179)</f>
        <v>75.88</v>
      </c>
      <c r="E143" s="94">
        <v>0.3</v>
      </c>
      <c r="F143" s="94"/>
      <c r="G143" s="94"/>
      <c r="H143" s="94"/>
      <c r="I143" s="94"/>
      <c r="J143" s="103" t="s">
        <v>334</v>
      </c>
      <c r="K143" s="92" t="s">
        <v>98</v>
      </c>
      <c r="L143" s="96">
        <f t="shared" si="7"/>
        <v>22.763999999999999</v>
      </c>
      <c r="M143" s="97">
        <f>COUNTIF('2.1'!$C$6:$C$106,$K143)</f>
        <v>1</v>
      </c>
      <c r="N143" s="98" t="str">
        <f>VLOOKUP($K143,'2.1'!$C$6:$F$106,4,FALSE)</f>
        <v>m3</v>
      </c>
      <c r="O143" s="98" t="b">
        <f t="shared" si="8"/>
        <v>1</v>
      </c>
      <c r="P143" s="99" t="str">
        <f>VLOOKUP($K143,'2.1'!$C$6:$F$106,2,FALSE)</f>
        <v>300 mm Wall</v>
      </c>
      <c r="Q143" s="99"/>
      <c r="R143" s="104">
        <f t="array" ref="R143">PRODUCT(SUM(IF((R$4=Primary!$B$5:$B$179)*($C143=Primary!$J$5:$J$179),Primary!$K$5:$K$179,"")),$E143:$I143)</f>
        <v>0</v>
      </c>
      <c r="S143" s="104">
        <f t="array" ref="S143">PRODUCT(SUM(IF((S$4=Primary!$B$5:$B$179)*($C143=Primary!$J$5:$J$179),Primary!$K$5:$K$179,"")),$E143:$I143)</f>
        <v>22.763999999999999</v>
      </c>
      <c r="T143" s="104">
        <f t="array" ref="T143">PRODUCT(SUM(IF((T$4=Primary!$B$5:$B$179)*($C143=Primary!$J$5:$J$179),Primary!$K$5:$K$179,"")),$E143:$I143)</f>
        <v>0</v>
      </c>
      <c r="U143" s="100"/>
    </row>
    <row r="144" spans="1:21">
      <c r="A144" s="91">
        <v>131</v>
      </c>
      <c r="B144" s="102"/>
      <c r="C144" s="108" t="s">
        <v>259</v>
      </c>
      <c r="D144" s="96">
        <f>SUMIF(Primary!$J$5:$J$179,$C144,Primary!$K$5:$K$179)</f>
        <v>16.27</v>
      </c>
      <c r="E144" s="94">
        <v>0.3</v>
      </c>
      <c r="F144" s="94"/>
      <c r="G144" s="94"/>
      <c r="H144" s="94"/>
      <c r="I144" s="94"/>
      <c r="J144" s="103" t="s">
        <v>334</v>
      </c>
      <c r="K144" s="92" t="s">
        <v>99</v>
      </c>
      <c r="L144" s="96">
        <f t="shared" ref="L144:L175" si="9">PRODUCT(D144:I144)</f>
        <v>4.8809999999999993</v>
      </c>
      <c r="M144" s="97">
        <f>COUNTIF('2.1'!$C$6:$C$106,$K144)</f>
        <v>1</v>
      </c>
      <c r="N144" s="98" t="str">
        <f>VLOOKUP($K144,'2.1'!$C$6:$F$106,4,FALSE)</f>
        <v>m3</v>
      </c>
      <c r="O144" s="98" t="b">
        <f t="shared" si="8"/>
        <v>1</v>
      </c>
      <c r="P144" s="99" t="str">
        <f>VLOOKUP($K144,'2.1'!$C$6:$F$106,2,FALSE)</f>
        <v>400 mm Wall</v>
      </c>
      <c r="Q144" s="99"/>
      <c r="R144" s="104">
        <f t="array" ref="R144">PRODUCT(SUM(IF((R$4=Primary!$B$5:$B$179)*($C144=Primary!$J$5:$J$179),Primary!$K$5:$K$179,"")),$E144:$I144)</f>
        <v>0</v>
      </c>
      <c r="S144" s="104">
        <f t="array" ref="S144">PRODUCT(SUM(IF((S$4=Primary!$B$5:$B$179)*($C144=Primary!$J$5:$J$179),Primary!$K$5:$K$179,"")),$E144:$I144)</f>
        <v>4.8809999999999993</v>
      </c>
      <c r="T144" s="104">
        <f t="array" ref="T144">PRODUCT(SUM(IF((T$4=Primary!$B$5:$B$179)*($C144=Primary!$J$5:$J$179),Primary!$K$5:$K$179,"")),$E144:$I144)</f>
        <v>0</v>
      </c>
      <c r="U144" s="100"/>
    </row>
    <row r="145" spans="1:21">
      <c r="A145" s="91">
        <v>132</v>
      </c>
      <c r="B145" s="102"/>
      <c r="C145" s="106" t="s">
        <v>100</v>
      </c>
      <c r="D145" s="96">
        <f>SUMIF(Primary!$J$5:$J$179,$C145,Primary!$K$5:$K$179)</f>
        <v>0</v>
      </c>
      <c r="E145" s="94"/>
      <c r="F145" s="94"/>
      <c r="G145" s="94"/>
      <c r="H145" s="94"/>
      <c r="I145" s="94"/>
      <c r="J145" s="103"/>
      <c r="K145" s="92"/>
      <c r="L145" s="96">
        <f t="shared" si="9"/>
        <v>0</v>
      </c>
      <c r="M145" s="97">
        <f>COUNTIF('2.1'!$C$6:$C$106,$K145)</f>
        <v>0</v>
      </c>
      <c r="N145" s="98" t="e">
        <f>VLOOKUP($K145,'2.1'!$C$6:$F$106,4,FALSE)</f>
        <v>#N/A</v>
      </c>
      <c r="O145" s="98" t="e">
        <f t="shared" si="8"/>
        <v>#N/A</v>
      </c>
      <c r="P145" s="99" t="e">
        <f>VLOOKUP($K145,'2.1'!$C$6:$F$106,2,FALSE)</f>
        <v>#N/A</v>
      </c>
      <c r="Q145" s="99"/>
      <c r="R145" s="104">
        <f t="array" ref="R145">PRODUCT(SUM(IF((R$4=Primary!$B$5:$B$179)*($C145=Primary!$J$5:$J$179),Primary!$K$5:$K$179,"")),$E145:$I145)</f>
        <v>0</v>
      </c>
      <c r="S145" s="104">
        <f t="array" ref="S145">PRODUCT(SUM(IF((S$4=Primary!$B$5:$B$179)*($C145=Primary!$J$5:$J$179),Primary!$K$5:$K$179,"")),$E145:$I145)</f>
        <v>0</v>
      </c>
      <c r="T145" s="104">
        <f t="array" ref="T145">PRODUCT(SUM(IF((T$4=Primary!$B$5:$B$179)*($C145=Primary!$J$5:$J$179),Primary!$K$5:$K$179,"")),$E145:$I145)</f>
        <v>0</v>
      </c>
      <c r="U145" s="100"/>
    </row>
    <row r="146" spans="1:21">
      <c r="A146" s="91">
        <v>133</v>
      </c>
      <c r="B146" s="102"/>
      <c r="C146" s="108" t="s">
        <v>261</v>
      </c>
      <c r="D146" s="96">
        <f>SUMIF(Primary!$J$5:$J$179,$C146,Primary!$K$5:$K$179)</f>
        <v>76.28</v>
      </c>
      <c r="E146" s="94"/>
      <c r="F146" s="94"/>
      <c r="G146" s="94"/>
      <c r="H146" s="94">
        <v>2</v>
      </c>
      <c r="I146" s="94"/>
      <c r="J146" s="103" t="s">
        <v>335</v>
      </c>
      <c r="K146" s="92" t="s">
        <v>102</v>
      </c>
      <c r="L146" s="96">
        <f t="shared" si="9"/>
        <v>152.56</v>
      </c>
      <c r="M146" s="97">
        <f>COUNTIF('2.1'!$C$6:$C$106,$K146)</f>
        <v>1</v>
      </c>
      <c r="N146" s="98" t="str">
        <f>VLOOKUP($K146,'2.1'!$C$6:$F$106,4,FALSE)</f>
        <v>m2</v>
      </c>
      <c r="O146" s="98" t="b">
        <f t="shared" si="8"/>
        <v>1</v>
      </c>
      <c r="P146" s="99" t="str">
        <f>VLOOKUP($K146,'2.1'!$C$6:$F$106,2,FALSE)</f>
        <v>Side of wall</v>
      </c>
      <c r="Q146" s="99"/>
      <c r="R146" s="104">
        <f t="array" ref="R146">PRODUCT(SUM(IF((R$4=Primary!$B$5:$B$179)*($C146=Primary!$J$5:$J$179),Primary!$K$5:$K$179,"")),$E146:$I146)</f>
        <v>0</v>
      </c>
      <c r="S146" s="104">
        <f t="array" ref="S146">PRODUCT(SUM(IF((S$4=Primary!$B$5:$B$179)*($C146=Primary!$J$5:$J$179),Primary!$K$5:$K$179,"")),$E146:$I146)</f>
        <v>152.56</v>
      </c>
      <c r="T146" s="104">
        <f t="array" ref="T146">PRODUCT(SUM(IF((T$4=Primary!$B$5:$B$179)*($C146=Primary!$J$5:$J$179),Primary!$K$5:$K$179,"")),$E146:$I146)</f>
        <v>0</v>
      </c>
      <c r="U146" s="100"/>
    </row>
    <row r="147" spans="1:21">
      <c r="A147" s="91">
        <v>134</v>
      </c>
      <c r="B147" s="102"/>
      <c r="C147" s="108" t="s">
        <v>260</v>
      </c>
      <c r="D147" s="96">
        <f>SUMIF(Primary!$J$5:$J$179,$C147,Primary!$K$5:$K$179)</f>
        <v>75.88</v>
      </c>
      <c r="E147" s="94"/>
      <c r="F147" s="94"/>
      <c r="G147" s="94"/>
      <c r="H147" s="94">
        <v>2</v>
      </c>
      <c r="I147" s="94"/>
      <c r="J147" s="103" t="s">
        <v>335</v>
      </c>
      <c r="K147" s="92" t="s">
        <v>102</v>
      </c>
      <c r="L147" s="96">
        <f t="shared" si="9"/>
        <v>151.76</v>
      </c>
      <c r="M147" s="97">
        <f>COUNTIF('2.1'!$C$6:$C$106,$K147)</f>
        <v>1</v>
      </c>
      <c r="N147" s="98" t="str">
        <f>VLOOKUP($K147,'2.1'!$C$6:$F$106,4,FALSE)</f>
        <v>m2</v>
      </c>
      <c r="O147" s="98" t="b">
        <f t="shared" si="8"/>
        <v>1</v>
      </c>
      <c r="P147" s="99" t="str">
        <f>VLOOKUP($K147,'2.1'!$C$6:$F$106,2,FALSE)</f>
        <v>Side of wall</v>
      </c>
      <c r="Q147" s="99"/>
      <c r="R147" s="104">
        <f t="array" ref="R147">PRODUCT(SUM(IF((R$4=Primary!$B$5:$B$179)*($C147=Primary!$J$5:$J$179),Primary!$K$5:$K$179,"")),$E147:$I147)</f>
        <v>0</v>
      </c>
      <c r="S147" s="104">
        <f t="array" ref="S147">PRODUCT(SUM(IF((S$4=Primary!$B$5:$B$179)*($C147=Primary!$J$5:$J$179),Primary!$K$5:$K$179,"")),$E147:$I147)</f>
        <v>151.76</v>
      </c>
      <c r="T147" s="104">
        <f t="array" ref="T147">PRODUCT(SUM(IF((T$4=Primary!$B$5:$B$179)*($C147=Primary!$J$5:$J$179),Primary!$K$5:$K$179,"")),$E147:$I147)</f>
        <v>0</v>
      </c>
      <c r="U147" s="100"/>
    </row>
    <row r="148" spans="1:21">
      <c r="A148" s="91">
        <v>135</v>
      </c>
      <c r="B148" s="102"/>
      <c r="C148" s="108" t="s">
        <v>259</v>
      </c>
      <c r="D148" s="96">
        <f>SUMIF(Primary!$J$5:$J$179,$C148,Primary!$K$5:$K$179)</f>
        <v>16.27</v>
      </c>
      <c r="E148" s="94"/>
      <c r="F148" s="94"/>
      <c r="G148" s="94"/>
      <c r="H148" s="94">
        <v>2</v>
      </c>
      <c r="I148" s="94"/>
      <c r="J148" s="103" t="s">
        <v>335</v>
      </c>
      <c r="K148" s="92" t="s">
        <v>102</v>
      </c>
      <c r="L148" s="96">
        <f t="shared" si="9"/>
        <v>32.54</v>
      </c>
      <c r="M148" s="97">
        <f>COUNTIF('2.1'!$C$6:$C$106,$K148)</f>
        <v>1</v>
      </c>
      <c r="N148" s="98" t="str">
        <f>VLOOKUP($K148,'2.1'!$C$6:$F$106,4,FALSE)</f>
        <v>m2</v>
      </c>
      <c r="O148" s="98" t="b">
        <f t="shared" si="8"/>
        <v>1</v>
      </c>
      <c r="P148" s="99" t="str">
        <f>VLOOKUP($K148,'2.1'!$C$6:$F$106,2,FALSE)</f>
        <v>Side of wall</v>
      </c>
      <c r="Q148" s="99"/>
      <c r="R148" s="104">
        <f t="array" ref="R148">PRODUCT(SUM(IF((R$4=Primary!$B$5:$B$179)*($C148=Primary!$J$5:$J$179),Primary!$K$5:$K$179,"")),$E148:$I148)</f>
        <v>0</v>
      </c>
      <c r="S148" s="104">
        <f t="array" ref="S148">PRODUCT(SUM(IF((S$4=Primary!$B$5:$B$179)*($C148=Primary!$J$5:$J$179),Primary!$K$5:$K$179,"")),$E148:$I148)</f>
        <v>32.54</v>
      </c>
      <c r="T148" s="104">
        <f t="array" ref="T148">PRODUCT(SUM(IF((T$4=Primary!$B$5:$B$179)*($C148=Primary!$J$5:$J$179),Primary!$K$5:$K$179,"")),$E148:$I148)</f>
        <v>0</v>
      </c>
      <c r="U148" s="100"/>
    </row>
    <row r="149" spans="1:21" ht="22.5">
      <c r="A149" s="91">
        <v>136</v>
      </c>
      <c r="B149" s="102"/>
      <c r="C149" s="107" t="s">
        <v>273</v>
      </c>
      <c r="D149" s="96">
        <f>SUMIF(Primary!$J$5:$J$179,$C149,Primary!$K$5:$K$179)</f>
        <v>0</v>
      </c>
      <c r="E149" s="94"/>
      <c r="F149" s="94"/>
      <c r="G149" s="94"/>
      <c r="H149" s="94"/>
      <c r="I149" s="94"/>
      <c r="J149" s="103"/>
      <c r="K149" s="92"/>
      <c r="L149" s="96">
        <f t="shared" si="9"/>
        <v>0</v>
      </c>
      <c r="M149" s="97">
        <f>COUNTIF('2.1'!$C$6:$C$106,$K149)</f>
        <v>0</v>
      </c>
      <c r="N149" s="98" t="e">
        <f>VLOOKUP($K149,'2.1'!$C$6:$F$106,4,FALSE)</f>
        <v>#N/A</v>
      </c>
      <c r="O149" s="98" t="e">
        <f t="shared" si="8"/>
        <v>#N/A</v>
      </c>
      <c r="P149" s="99" t="e">
        <f>VLOOKUP($K149,'2.1'!$C$6:$F$106,2,FALSE)</f>
        <v>#N/A</v>
      </c>
      <c r="Q149" s="99"/>
      <c r="R149" s="104">
        <f t="array" ref="R149">PRODUCT(SUM(IF((R$4=Primary!$B$5:$B$179)*($C149=Primary!$J$5:$J$179),Primary!$K$5:$K$179,"")),$E149:$I149)</f>
        <v>0</v>
      </c>
      <c r="S149" s="104">
        <f t="array" ref="S149">PRODUCT(SUM(IF((S$4=Primary!$B$5:$B$179)*($C149=Primary!$J$5:$J$179),Primary!$K$5:$K$179,"")),$E149:$I149)</f>
        <v>0</v>
      </c>
      <c r="T149" s="104">
        <f t="array" ref="T149">PRODUCT(SUM(IF((T$4=Primary!$B$5:$B$179)*($C149=Primary!$J$5:$J$179),Primary!$K$5:$K$179,"")),$E149:$I149)</f>
        <v>0</v>
      </c>
      <c r="U149" s="100"/>
    </row>
    <row r="150" spans="1:21">
      <c r="A150" s="91">
        <v>137</v>
      </c>
      <c r="B150" s="102"/>
      <c r="C150" s="108" t="s">
        <v>266</v>
      </c>
      <c r="D150" s="96">
        <f>SUMIF(Primary!$J$5:$J$179,$C150,Primary!$K$5:$K$179)</f>
        <v>19.84</v>
      </c>
      <c r="E150" s="94"/>
      <c r="F150" s="94"/>
      <c r="G150" s="94"/>
      <c r="H150" s="94"/>
      <c r="I150" s="94"/>
      <c r="J150" s="103"/>
      <c r="K150" s="105" t="s">
        <v>339</v>
      </c>
      <c r="L150" s="96">
        <f t="shared" si="9"/>
        <v>19.84</v>
      </c>
      <c r="M150" s="97">
        <f>COUNTIF('2.1'!$C$6:$C$106,$K150)</f>
        <v>0</v>
      </c>
      <c r="N150" s="98" t="e">
        <f>VLOOKUP($K150,'2.1'!$C$6:$F$106,4,FALSE)</f>
        <v>#N/A</v>
      </c>
      <c r="O150" s="98" t="e">
        <f t="shared" si="8"/>
        <v>#N/A</v>
      </c>
      <c r="P150" s="99" t="e">
        <f>VLOOKUP($K150,'2.1'!$C$6:$F$106,2,FALSE)</f>
        <v>#N/A</v>
      </c>
      <c r="Q150" s="99"/>
      <c r="R150" s="104">
        <f t="array" ref="R150">PRODUCT(SUM(IF((R$4=Primary!$B$5:$B$179)*($C150=Primary!$J$5:$J$179),Primary!$K$5:$K$179,"")),$E150:$I150)</f>
        <v>0</v>
      </c>
      <c r="S150" s="104">
        <f t="array" ref="S150">PRODUCT(SUM(IF((S$4=Primary!$B$5:$B$179)*($C150=Primary!$J$5:$J$179),Primary!$K$5:$K$179,"")),$E150:$I150)</f>
        <v>19.84</v>
      </c>
      <c r="T150" s="104">
        <f t="array" ref="T150">PRODUCT(SUM(IF((T$4=Primary!$B$5:$B$179)*($C150=Primary!$J$5:$J$179),Primary!$K$5:$K$179,"")),$E150:$I150)</f>
        <v>0</v>
      </c>
      <c r="U150" s="100"/>
    </row>
    <row r="151" spans="1:21">
      <c r="A151" s="91">
        <v>138</v>
      </c>
      <c r="B151" s="102"/>
      <c r="C151" s="108" t="s">
        <v>265</v>
      </c>
      <c r="D151" s="96">
        <f>SUMIF(Primary!$J$5:$J$179,$C151,Primary!$K$5:$K$179)</f>
        <v>19.230000000000004</v>
      </c>
      <c r="E151" s="94"/>
      <c r="F151" s="94"/>
      <c r="G151" s="94"/>
      <c r="H151" s="94"/>
      <c r="I151" s="94"/>
      <c r="J151" s="103"/>
      <c r="K151" s="105" t="s">
        <v>339</v>
      </c>
      <c r="L151" s="96">
        <f t="shared" si="9"/>
        <v>19.230000000000004</v>
      </c>
      <c r="M151" s="97">
        <f>COUNTIF('2.1'!$C$6:$C$106,$K151)</f>
        <v>0</v>
      </c>
      <c r="N151" s="98" t="e">
        <f>VLOOKUP($K151,'2.1'!$C$6:$F$106,4,FALSE)</f>
        <v>#N/A</v>
      </c>
      <c r="O151" s="98" t="e">
        <f t="shared" si="8"/>
        <v>#N/A</v>
      </c>
      <c r="P151" s="99" t="e">
        <f>VLOOKUP($K151,'2.1'!$C$6:$F$106,2,FALSE)</f>
        <v>#N/A</v>
      </c>
      <c r="Q151" s="99"/>
      <c r="R151" s="104">
        <f t="array" ref="R151">PRODUCT(SUM(IF((R$4=Primary!$B$5:$B$179)*($C151=Primary!$J$5:$J$179),Primary!$K$5:$K$179,"")),$E151:$I151)</f>
        <v>0</v>
      </c>
      <c r="S151" s="104">
        <f t="array" ref="S151">PRODUCT(SUM(IF((S$4=Primary!$B$5:$B$179)*($C151=Primary!$J$5:$J$179),Primary!$K$5:$K$179,"")),$E151:$I151)</f>
        <v>19.230000000000004</v>
      </c>
      <c r="T151" s="104">
        <f t="array" ref="T151">PRODUCT(SUM(IF((T$4=Primary!$B$5:$B$179)*($C151=Primary!$J$5:$J$179),Primary!$K$5:$K$179,"")),$E151:$I151)</f>
        <v>0</v>
      </c>
      <c r="U151" s="100"/>
    </row>
    <row r="152" spans="1:21">
      <c r="A152" s="91">
        <v>139</v>
      </c>
      <c r="B152" s="102"/>
      <c r="C152" s="108" t="s">
        <v>264</v>
      </c>
      <c r="D152" s="96">
        <f>SUMIF(Primary!$J$5:$J$179,$C152,Primary!$K$5:$K$179)</f>
        <v>4.8499999999999996</v>
      </c>
      <c r="E152" s="94"/>
      <c r="F152" s="94"/>
      <c r="G152" s="94"/>
      <c r="H152" s="94"/>
      <c r="I152" s="94"/>
      <c r="J152" s="103"/>
      <c r="K152" s="105" t="s">
        <v>339</v>
      </c>
      <c r="L152" s="96">
        <f t="shared" si="9"/>
        <v>4.8499999999999996</v>
      </c>
      <c r="M152" s="97">
        <f>COUNTIF('2.1'!$C$6:$C$106,$K152)</f>
        <v>0</v>
      </c>
      <c r="N152" s="98" t="e">
        <f>VLOOKUP($K152,'2.1'!$C$6:$F$106,4,FALSE)</f>
        <v>#N/A</v>
      </c>
      <c r="O152" s="98" t="e">
        <f t="shared" si="8"/>
        <v>#N/A</v>
      </c>
      <c r="P152" s="99" t="e">
        <f>VLOOKUP($K152,'2.1'!$C$6:$F$106,2,FALSE)</f>
        <v>#N/A</v>
      </c>
      <c r="Q152" s="99"/>
      <c r="R152" s="104">
        <f t="array" ref="R152">PRODUCT(SUM(IF((R$4=Primary!$B$5:$B$179)*($C152=Primary!$J$5:$J$179),Primary!$K$5:$K$179,"")),$E152:$I152)</f>
        <v>0</v>
      </c>
      <c r="S152" s="104">
        <f t="array" ref="S152">PRODUCT(SUM(IF((S$4=Primary!$B$5:$B$179)*($C152=Primary!$J$5:$J$179),Primary!$K$5:$K$179,"")),$E152:$I152)</f>
        <v>4.8499999999999996</v>
      </c>
      <c r="T152" s="104">
        <f t="array" ref="T152">PRODUCT(SUM(IF((T$4=Primary!$B$5:$B$179)*($C152=Primary!$J$5:$J$179),Primary!$K$5:$K$179,"")),$E152:$I152)</f>
        <v>0</v>
      </c>
      <c r="U152" s="100"/>
    </row>
    <row r="153" spans="1:21">
      <c r="A153" s="91">
        <v>140</v>
      </c>
      <c r="B153" s="102"/>
      <c r="C153" s="106" t="s">
        <v>104</v>
      </c>
      <c r="D153" s="96">
        <f>SUMIF(Primary!$J$5:$J$179,$C153,Primary!$K$5:$K$179)</f>
        <v>0</v>
      </c>
      <c r="E153" s="94"/>
      <c r="F153" s="94"/>
      <c r="G153" s="94"/>
      <c r="H153" s="94"/>
      <c r="I153" s="94"/>
      <c r="J153" s="103"/>
      <c r="K153" s="92"/>
      <c r="L153" s="96">
        <f t="shared" si="9"/>
        <v>0</v>
      </c>
      <c r="M153" s="97">
        <f>COUNTIF('2.1'!$C$6:$C$106,$K153)</f>
        <v>0</v>
      </c>
      <c r="N153" s="98" t="e">
        <f>VLOOKUP($K153,'2.1'!$C$6:$F$106,4,FALSE)</f>
        <v>#N/A</v>
      </c>
      <c r="O153" s="98" t="e">
        <f t="shared" si="8"/>
        <v>#N/A</v>
      </c>
      <c r="P153" s="99" t="e">
        <f>VLOOKUP($K153,'2.1'!$C$6:$F$106,2,FALSE)</f>
        <v>#N/A</v>
      </c>
      <c r="Q153" s="99"/>
      <c r="R153" s="104">
        <f t="array" ref="R153">PRODUCT(SUM(IF((R$4=Primary!$B$5:$B$179)*($C153=Primary!$J$5:$J$179),Primary!$K$5:$K$179,"")),$E153:$I153)</f>
        <v>0</v>
      </c>
      <c r="S153" s="104">
        <f t="array" ref="S153">PRODUCT(SUM(IF((S$4=Primary!$B$5:$B$179)*($C153=Primary!$J$5:$J$179),Primary!$K$5:$K$179,"")),$E153:$I153)</f>
        <v>0</v>
      </c>
      <c r="T153" s="104">
        <f t="array" ref="T153">PRODUCT(SUM(IF((T$4=Primary!$B$5:$B$179)*($C153=Primary!$J$5:$J$179),Primary!$K$5:$K$179,"")),$E153:$I153)</f>
        <v>0</v>
      </c>
      <c r="U153" s="100"/>
    </row>
    <row r="154" spans="1:21">
      <c r="A154" s="91">
        <v>141</v>
      </c>
      <c r="B154" s="102"/>
      <c r="C154" s="108" t="s">
        <v>321</v>
      </c>
      <c r="D154" s="96">
        <f>SUMIF(Primary!$J$5:$J$179,$C154,Primary!$K$5:$K$179)</f>
        <v>1</v>
      </c>
      <c r="E154" s="94"/>
      <c r="F154" s="94"/>
      <c r="G154" s="94"/>
      <c r="H154" s="94"/>
      <c r="I154" s="94"/>
      <c r="J154" s="103" t="s">
        <v>337</v>
      </c>
      <c r="K154" s="108" t="s">
        <v>224</v>
      </c>
      <c r="L154" s="96">
        <f t="shared" si="9"/>
        <v>1</v>
      </c>
      <c r="M154" s="97">
        <f>COUNTIF('2.1'!$C$6:$C$106,$K154)</f>
        <v>1</v>
      </c>
      <c r="N154" s="98" t="str">
        <f>VLOOKUP($K154,'2.1'!$C$6:$F$106,4,FALSE)</f>
        <v>Nr</v>
      </c>
      <c r="O154" s="98" t="b">
        <f t="shared" si="8"/>
        <v>1</v>
      </c>
      <c r="P154" s="99" t="str">
        <f>VLOOKUP($K154,'2.1'!$C$6:$F$106,2,FALSE)</f>
        <v>Fixed light type FL2; 610 x 1830 mm high</v>
      </c>
      <c r="Q154" s="99"/>
      <c r="R154" s="104">
        <f t="array" ref="R154">PRODUCT(SUM(IF((R$4=Primary!$B$5:$B$179)*($C154=Primary!$J$5:$J$179),Primary!$K$5:$K$179,"")),$E154:$I154)</f>
        <v>0</v>
      </c>
      <c r="S154" s="104">
        <f t="array" ref="S154">PRODUCT(SUM(IF((S$4=Primary!$B$5:$B$179)*($C154=Primary!$J$5:$J$179),Primary!$K$5:$K$179,"")),$E154:$I154)</f>
        <v>1</v>
      </c>
      <c r="T154" s="104">
        <f t="array" ref="T154">PRODUCT(SUM(IF((T$4=Primary!$B$5:$B$179)*($C154=Primary!$J$5:$J$179),Primary!$K$5:$K$179,"")),$E154:$I154)</f>
        <v>0</v>
      </c>
      <c r="U154" s="100"/>
    </row>
    <row r="155" spans="1:21">
      <c r="A155" s="91">
        <v>142</v>
      </c>
      <c r="B155" s="102"/>
      <c r="C155" s="108" t="s">
        <v>322</v>
      </c>
      <c r="D155" s="96">
        <f>SUMIF(Primary!$J$5:$J$179,$C155,Primary!$K$5:$K$179)</f>
        <v>1</v>
      </c>
      <c r="E155" s="94"/>
      <c r="F155" s="94"/>
      <c r="G155" s="94"/>
      <c r="H155" s="94"/>
      <c r="I155" s="94"/>
      <c r="J155" s="103" t="s">
        <v>337</v>
      </c>
      <c r="K155" s="108" t="s">
        <v>225</v>
      </c>
      <c r="L155" s="96">
        <f t="shared" si="9"/>
        <v>1</v>
      </c>
      <c r="M155" s="97">
        <f>COUNTIF('2.1'!$C$6:$C$106,$K155)</f>
        <v>1</v>
      </c>
      <c r="N155" s="98" t="str">
        <f>VLOOKUP($K155,'2.1'!$C$6:$F$106,4,FALSE)</f>
        <v>Nr</v>
      </c>
      <c r="O155" s="98" t="b">
        <f t="shared" si="8"/>
        <v>1</v>
      </c>
      <c r="P155" s="99" t="str">
        <f>VLOOKUP($K155,'2.1'!$C$6:$F$106,2,FALSE)</f>
        <v>Fixed light type FL3; 406 x 1830 mm high</v>
      </c>
      <c r="Q155" s="99"/>
      <c r="R155" s="104">
        <f t="array" ref="R155">PRODUCT(SUM(IF((R$4=Primary!$B$5:$B$179)*($C155=Primary!$J$5:$J$179),Primary!$K$5:$K$179,"")),$E155:$I155)</f>
        <v>0</v>
      </c>
      <c r="S155" s="104">
        <f t="array" ref="S155">PRODUCT(SUM(IF((S$4=Primary!$B$5:$B$179)*($C155=Primary!$J$5:$J$179),Primary!$K$5:$K$179,"")),$E155:$I155)</f>
        <v>1</v>
      </c>
      <c r="T155" s="104">
        <f t="array" ref="T155">PRODUCT(SUM(IF((T$4=Primary!$B$5:$B$179)*($C155=Primary!$J$5:$J$179),Primary!$K$5:$K$179,"")),$E155:$I155)</f>
        <v>0</v>
      </c>
      <c r="U155" s="100"/>
    </row>
    <row r="156" spans="1:21">
      <c r="A156" s="91">
        <v>143</v>
      </c>
      <c r="B156" s="102"/>
      <c r="C156" s="108" t="s">
        <v>320</v>
      </c>
      <c r="D156" s="96">
        <f>SUMIF(Primary!$J$5:$J$179,$C156,Primary!$K$5:$K$179)</f>
        <v>3</v>
      </c>
      <c r="E156" s="94"/>
      <c r="F156" s="94"/>
      <c r="G156" s="94"/>
      <c r="H156" s="94"/>
      <c r="I156" s="94"/>
      <c r="J156" s="103" t="s">
        <v>337</v>
      </c>
      <c r="K156" s="108" t="s">
        <v>226</v>
      </c>
      <c r="L156" s="96">
        <f t="shared" si="9"/>
        <v>3</v>
      </c>
      <c r="M156" s="97">
        <f>COUNTIF('2.1'!$C$6:$C$106,$K156)</f>
        <v>1</v>
      </c>
      <c r="N156" s="98" t="str">
        <f>VLOOKUP($K156,'2.1'!$C$6:$F$106,4,FALSE)</f>
        <v>Nr</v>
      </c>
      <c r="O156" s="98" t="b">
        <f t="shared" si="8"/>
        <v>1</v>
      </c>
      <c r="P156" s="99" t="str">
        <f>VLOOKUP($K156,'2.1'!$C$6:$F$106,2,FALSE)</f>
        <v>Window type W1; 1220 x 1220 mm high</v>
      </c>
      <c r="Q156" s="99"/>
      <c r="R156" s="104">
        <f t="array" ref="R156">PRODUCT(SUM(IF((R$4=Primary!$B$5:$B$179)*($C156=Primary!$J$5:$J$179),Primary!$K$5:$K$179,"")),$E156:$I156)</f>
        <v>0</v>
      </c>
      <c r="S156" s="104">
        <f t="array" ref="S156">PRODUCT(SUM(IF((S$4=Primary!$B$5:$B$179)*($C156=Primary!$J$5:$J$179),Primary!$K$5:$K$179,"")),$E156:$I156)</f>
        <v>3</v>
      </c>
      <c r="T156" s="104">
        <f t="array" ref="T156">PRODUCT(SUM(IF((T$4=Primary!$B$5:$B$179)*($C156=Primary!$J$5:$J$179),Primary!$K$5:$K$179,"")),$E156:$I156)</f>
        <v>0</v>
      </c>
      <c r="U156" s="100"/>
    </row>
    <row r="157" spans="1:21">
      <c r="A157" s="91">
        <v>144</v>
      </c>
      <c r="B157" s="102"/>
      <c r="C157" s="108" t="s">
        <v>319</v>
      </c>
      <c r="D157" s="96">
        <f>SUMIF(Primary!$J$5:$J$179,$C157,Primary!$K$5:$K$179)</f>
        <v>2</v>
      </c>
      <c r="E157" s="94"/>
      <c r="F157" s="94"/>
      <c r="G157" s="94"/>
      <c r="H157" s="94"/>
      <c r="I157" s="94"/>
      <c r="J157" s="103" t="s">
        <v>337</v>
      </c>
      <c r="K157" s="108" t="s">
        <v>226</v>
      </c>
      <c r="L157" s="96">
        <f t="shared" si="9"/>
        <v>2</v>
      </c>
      <c r="M157" s="97">
        <f>COUNTIF('2.1'!$C$6:$C$106,$K157)</f>
        <v>1</v>
      </c>
      <c r="N157" s="98" t="str">
        <f>VLOOKUP($K157,'2.1'!$C$6:$F$106,4,FALSE)</f>
        <v>Nr</v>
      </c>
      <c r="O157" s="98" t="b">
        <f t="shared" si="8"/>
        <v>1</v>
      </c>
      <c r="P157" s="99" t="str">
        <f>VLOOKUP($K157,'2.1'!$C$6:$F$106,2,FALSE)</f>
        <v>Window type W1; 1220 x 1220 mm high</v>
      </c>
      <c r="Q157" s="99"/>
      <c r="R157" s="104">
        <f t="array" ref="R157">PRODUCT(SUM(IF((R$4=Primary!$B$5:$B$179)*($C157=Primary!$J$5:$J$179),Primary!$K$5:$K$179,"")),$E157:$I157)</f>
        <v>0</v>
      </c>
      <c r="S157" s="104">
        <f t="array" ref="S157">PRODUCT(SUM(IF((S$4=Primary!$B$5:$B$179)*($C157=Primary!$J$5:$J$179),Primary!$K$5:$K$179,"")),$E157:$I157)</f>
        <v>2</v>
      </c>
      <c r="T157" s="104">
        <f t="array" ref="T157">PRODUCT(SUM(IF((T$4=Primary!$B$5:$B$179)*($C157=Primary!$J$5:$J$179),Primary!$K$5:$K$179,"")),$E157:$I157)</f>
        <v>0</v>
      </c>
      <c r="U157" s="100"/>
    </row>
    <row r="158" spans="1:21">
      <c r="A158" s="91">
        <v>145</v>
      </c>
      <c r="B158" s="102"/>
      <c r="C158" s="108" t="s">
        <v>323</v>
      </c>
      <c r="D158" s="96">
        <f>SUMIF(Primary!$J$5:$J$179,$C158,Primary!$K$5:$K$179)</f>
        <v>1</v>
      </c>
      <c r="E158" s="94"/>
      <c r="F158" s="94"/>
      <c r="G158" s="94"/>
      <c r="H158" s="94"/>
      <c r="I158" s="94"/>
      <c r="J158" s="103" t="s">
        <v>337</v>
      </c>
      <c r="K158" s="108" t="s">
        <v>227</v>
      </c>
      <c r="L158" s="96">
        <f t="shared" si="9"/>
        <v>1</v>
      </c>
      <c r="M158" s="97">
        <f>COUNTIF('2.1'!$C$6:$C$106,$K158)</f>
        <v>1</v>
      </c>
      <c r="N158" s="98" t="str">
        <f>VLOOKUP($K158,'2.1'!$C$6:$F$106,4,FALSE)</f>
        <v>Nr</v>
      </c>
      <c r="O158" s="98" t="b">
        <f t="shared" si="8"/>
        <v>1</v>
      </c>
      <c r="P158" s="99" t="str">
        <f>VLOOKUP($K158,'2.1'!$C$6:$F$106,2,FALSE)</f>
        <v>Window type W3; 1830 x 915 mm high</v>
      </c>
      <c r="Q158" s="99"/>
      <c r="R158" s="104">
        <f t="array" ref="R158">PRODUCT(SUM(IF((R$4=Primary!$B$5:$B$179)*($C158=Primary!$J$5:$J$179),Primary!$K$5:$K$179,"")),$E158:$I158)</f>
        <v>0</v>
      </c>
      <c r="S158" s="104">
        <f t="array" ref="S158">PRODUCT(SUM(IF((S$4=Primary!$B$5:$B$179)*($C158=Primary!$J$5:$J$179),Primary!$K$5:$K$179,"")),$E158:$I158)</f>
        <v>1</v>
      </c>
      <c r="T158" s="104">
        <f t="array" ref="T158">PRODUCT(SUM(IF((T$4=Primary!$B$5:$B$179)*($C158=Primary!$J$5:$J$179),Primary!$K$5:$K$179,"")),$E158:$I158)</f>
        <v>0</v>
      </c>
      <c r="U158" s="100"/>
    </row>
    <row r="159" spans="1:21" ht="22.5">
      <c r="A159" s="91">
        <v>146</v>
      </c>
      <c r="B159" s="102"/>
      <c r="C159" s="106" t="s">
        <v>107</v>
      </c>
      <c r="D159" s="96">
        <f>SUMIF(Primary!$J$5:$J$179,$C159,Primary!$K$5:$K$179)</f>
        <v>0</v>
      </c>
      <c r="E159" s="94"/>
      <c r="F159" s="94"/>
      <c r="G159" s="94"/>
      <c r="H159" s="94"/>
      <c r="I159" s="94"/>
      <c r="J159" s="103"/>
      <c r="K159" s="92"/>
      <c r="L159" s="96">
        <f t="shared" si="9"/>
        <v>0</v>
      </c>
      <c r="M159" s="97">
        <f>COUNTIF('2.1'!$C$6:$C$106,$K159)</f>
        <v>0</v>
      </c>
      <c r="N159" s="98" t="e">
        <f>VLOOKUP($K159,'2.1'!$C$6:$F$106,4,FALSE)</f>
        <v>#N/A</v>
      </c>
      <c r="O159" s="98" t="e">
        <f t="shared" si="8"/>
        <v>#N/A</v>
      </c>
      <c r="P159" s="99" t="e">
        <f>VLOOKUP($K159,'2.1'!$C$6:$F$106,2,FALSE)</f>
        <v>#N/A</v>
      </c>
      <c r="Q159" s="99"/>
      <c r="R159" s="104">
        <f t="array" ref="R159">PRODUCT(SUM(IF((R$4=Primary!$B$5:$B$179)*($C159=Primary!$J$5:$J$179),Primary!$K$5:$K$179,"")),$E159:$I159)</f>
        <v>0</v>
      </c>
      <c r="S159" s="104">
        <f t="array" ref="S159">PRODUCT(SUM(IF((S$4=Primary!$B$5:$B$179)*($C159=Primary!$J$5:$J$179),Primary!$K$5:$K$179,"")),$E159:$I159)</f>
        <v>0</v>
      </c>
      <c r="T159" s="104">
        <f t="array" ref="T159">PRODUCT(SUM(IF((T$4=Primary!$B$5:$B$179)*($C159=Primary!$J$5:$J$179),Primary!$K$5:$K$179,"")),$E159:$I159)</f>
        <v>0</v>
      </c>
      <c r="U159" s="100"/>
    </row>
    <row r="160" spans="1:21">
      <c r="A160" s="91">
        <v>147</v>
      </c>
      <c r="B160" s="102"/>
      <c r="C160" s="108" t="s">
        <v>321</v>
      </c>
      <c r="D160" s="96">
        <f>SUMIF(Primary!$J$5:$J$179,$C160,Primary!$K$5:$K$179)</f>
        <v>1</v>
      </c>
      <c r="E160" s="94"/>
      <c r="F160" s="94"/>
      <c r="G160" s="94"/>
      <c r="H160" s="94"/>
      <c r="I160" s="94">
        <v>0</v>
      </c>
      <c r="J160" s="103"/>
      <c r="K160" s="92" t="s">
        <v>336</v>
      </c>
      <c r="L160" s="96">
        <f t="shared" si="9"/>
        <v>0</v>
      </c>
      <c r="M160" s="97">
        <f>COUNTIF('2.1'!$C$6:$C$106,$K160)</f>
        <v>0</v>
      </c>
      <c r="N160" s="98" t="e">
        <f>VLOOKUP($K160,'2.1'!$C$6:$F$106,4,FALSE)</f>
        <v>#N/A</v>
      </c>
      <c r="O160" s="98" t="e">
        <f t="shared" si="8"/>
        <v>#N/A</v>
      </c>
      <c r="P160" s="99" t="e">
        <f>VLOOKUP($K160,'2.1'!$C$6:$F$106,2,FALSE)</f>
        <v>#N/A</v>
      </c>
      <c r="Q160" s="99"/>
      <c r="R160" s="104">
        <f t="array" ref="R160">PRODUCT(SUM(IF((R$4=Primary!$B$5:$B$179)*($C160=Primary!$J$5:$J$179),Primary!$K$5:$K$179,"")),$E160:$I160)</f>
        <v>0</v>
      </c>
      <c r="S160" s="104">
        <f t="array" ref="S160">PRODUCT(SUM(IF((S$4=Primary!$B$5:$B$179)*($C160=Primary!$J$5:$J$179),Primary!$K$5:$K$179,"")),$E160:$I160)</f>
        <v>0</v>
      </c>
      <c r="T160" s="104">
        <f t="array" ref="T160">PRODUCT(SUM(IF((T$4=Primary!$B$5:$B$179)*($C160=Primary!$J$5:$J$179),Primary!$K$5:$K$179,"")),$E160:$I160)</f>
        <v>0</v>
      </c>
      <c r="U160" s="100"/>
    </row>
    <row r="161" spans="1:21" ht="22.5">
      <c r="A161" s="91">
        <v>148</v>
      </c>
      <c r="B161" s="102"/>
      <c r="C161" s="108" t="s">
        <v>322</v>
      </c>
      <c r="D161" s="96">
        <f>SUMIF(Primary!$J$5:$J$179,$C161,Primary!$K$5:$K$179)</f>
        <v>1</v>
      </c>
      <c r="E161" s="94"/>
      <c r="F161" s="94"/>
      <c r="G161" s="94"/>
      <c r="H161" s="94"/>
      <c r="I161" s="94"/>
      <c r="J161" s="103" t="s">
        <v>337</v>
      </c>
      <c r="K161" s="92" t="s">
        <v>327</v>
      </c>
      <c r="L161" s="96">
        <f t="shared" si="9"/>
        <v>1</v>
      </c>
      <c r="M161" s="97">
        <f>COUNTIF('2.1'!$C$6:$C$106,$K161)</f>
        <v>1</v>
      </c>
      <c r="N161" s="98" t="str">
        <f>VLOOKUP($K161,'2.1'!$C$6:$F$106,4,FALSE)</f>
        <v>Nr</v>
      </c>
      <c r="O161" s="98" t="b">
        <f t="shared" si="8"/>
        <v>1</v>
      </c>
      <c r="P161" s="99" t="str">
        <f>VLOOKUP($K161,'2.1'!$C$6:$F$106,2,FALSE)</f>
        <v>Boxing to form opening in 125 mm wall; 0.7 - 0.8 m2</v>
      </c>
      <c r="Q161" s="99"/>
      <c r="R161" s="104">
        <f t="array" ref="R161">PRODUCT(SUM(IF((R$4=Primary!$B$5:$B$179)*($C161=Primary!$J$5:$J$179),Primary!$K$5:$K$179,"")),$E161:$I161)</f>
        <v>0</v>
      </c>
      <c r="S161" s="104">
        <f t="array" ref="S161">PRODUCT(SUM(IF((S$4=Primary!$B$5:$B$179)*($C161=Primary!$J$5:$J$179),Primary!$K$5:$K$179,"")),$E161:$I161)</f>
        <v>1</v>
      </c>
      <c r="T161" s="104">
        <f t="array" ref="T161">PRODUCT(SUM(IF((T$4=Primary!$B$5:$B$179)*($C161=Primary!$J$5:$J$179),Primary!$K$5:$K$179,"")),$E161:$I161)</f>
        <v>0</v>
      </c>
      <c r="U161" s="100"/>
    </row>
    <row r="162" spans="1:21">
      <c r="A162" s="91">
        <v>149</v>
      </c>
      <c r="B162" s="102"/>
      <c r="C162" s="108" t="s">
        <v>326</v>
      </c>
      <c r="D162" s="96">
        <f>SUMIF(Primary!$J$5:$J$179,$C162,Primary!$K$5:$K$179)</f>
        <v>0</v>
      </c>
      <c r="E162" s="94"/>
      <c r="F162" s="94"/>
      <c r="G162" s="94"/>
      <c r="H162" s="94"/>
      <c r="I162" s="94">
        <v>0</v>
      </c>
      <c r="J162" s="103"/>
      <c r="K162" s="92" t="s">
        <v>336</v>
      </c>
      <c r="L162" s="96">
        <f t="shared" si="9"/>
        <v>0</v>
      </c>
      <c r="M162" s="97">
        <f>COUNTIF('2.1'!$C$6:$C$106,$K162)</f>
        <v>0</v>
      </c>
      <c r="N162" s="98" t="e">
        <f>VLOOKUP($K162,'2.1'!$C$6:$F$106,4,FALSE)</f>
        <v>#N/A</v>
      </c>
      <c r="O162" s="98" t="e">
        <f t="shared" si="8"/>
        <v>#N/A</v>
      </c>
      <c r="P162" s="99" t="e">
        <f>VLOOKUP($K162,'2.1'!$C$6:$F$106,2,FALSE)</f>
        <v>#N/A</v>
      </c>
      <c r="Q162" s="99"/>
      <c r="R162" s="104">
        <f t="array" ref="R162">PRODUCT(SUM(IF((R$4=Primary!$B$5:$B$179)*($C162=Primary!$J$5:$J$179),Primary!$K$5:$K$179,"")),$E162:$I162)</f>
        <v>0</v>
      </c>
      <c r="S162" s="104">
        <f t="array" ref="S162">PRODUCT(SUM(IF((S$4=Primary!$B$5:$B$179)*($C162=Primary!$J$5:$J$179),Primary!$K$5:$K$179,"")),$E162:$I162)</f>
        <v>0</v>
      </c>
      <c r="T162" s="104">
        <f t="array" ref="T162">PRODUCT(SUM(IF((T$4=Primary!$B$5:$B$179)*($C162=Primary!$J$5:$J$179),Primary!$K$5:$K$179,"")),$E162:$I162)</f>
        <v>0</v>
      </c>
      <c r="U162" s="100"/>
    </row>
    <row r="163" spans="1:21">
      <c r="A163" s="91">
        <v>150</v>
      </c>
      <c r="B163" s="102"/>
      <c r="C163" s="108" t="s">
        <v>319</v>
      </c>
      <c r="D163" s="96">
        <f>SUMIF(Primary!$J$5:$J$179,$C163,Primary!$K$5:$K$179)</f>
        <v>2</v>
      </c>
      <c r="E163" s="94"/>
      <c r="F163" s="94"/>
      <c r="G163" s="94"/>
      <c r="H163" s="94"/>
      <c r="I163" s="94">
        <v>0</v>
      </c>
      <c r="J163" s="103"/>
      <c r="K163" s="92" t="s">
        <v>336</v>
      </c>
      <c r="L163" s="96">
        <f t="shared" si="9"/>
        <v>0</v>
      </c>
      <c r="M163" s="97">
        <f>COUNTIF('2.1'!$C$6:$C$106,$K163)</f>
        <v>0</v>
      </c>
      <c r="N163" s="98" t="e">
        <f>VLOOKUP($K163,'2.1'!$C$6:$F$106,4,FALSE)</f>
        <v>#N/A</v>
      </c>
      <c r="O163" s="98" t="e">
        <f t="shared" si="8"/>
        <v>#N/A</v>
      </c>
      <c r="P163" s="99" t="e">
        <f>VLOOKUP($K163,'2.1'!$C$6:$F$106,2,FALSE)</f>
        <v>#N/A</v>
      </c>
      <c r="Q163" s="99"/>
      <c r="R163" s="104">
        <f t="array" ref="R163">PRODUCT(SUM(IF((R$4=Primary!$B$5:$B$179)*($C163=Primary!$J$5:$J$179),Primary!$K$5:$K$179,"")),$E163:$I163)</f>
        <v>0</v>
      </c>
      <c r="S163" s="104">
        <f t="array" ref="S163">PRODUCT(SUM(IF((S$4=Primary!$B$5:$B$179)*($C163=Primary!$J$5:$J$179),Primary!$K$5:$K$179,"")),$E163:$I163)</f>
        <v>0</v>
      </c>
      <c r="T163" s="104">
        <f t="array" ref="T163">PRODUCT(SUM(IF((T$4=Primary!$B$5:$B$179)*($C163=Primary!$J$5:$J$179),Primary!$K$5:$K$179,"")),$E163:$I163)</f>
        <v>0</v>
      </c>
      <c r="U163" s="100"/>
    </row>
    <row r="164" spans="1:21">
      <c r="A164" s="91">
        <v>151</v>
      </c>
      <c r="B164" s="102"/>
      <c r="C164" s="108" t="s">
        <v>323</v>
      </c>
      <c r="D164" s="96">
        <f>SUMIF(Primary!$J$5:$J$179,$C164,Primary!$K$5:$K$179)</f>
        <v>1</v>
      </c>
      <c r="E164" s="94"/>
      <c r="F164" s="94"/>
      <c r="G164" s="94"/>
      <c r="H164" s="94"/>
      <c r="I164" s="94">
        <v>0</v>
      </c>
      <c r="J164" s="103"/>
      <c r="K164" s="92" t="s">
        <v>336</v>
      </c>
      <c r="L164" s="96">
        <f t="shared" si="9"/>
        <v>0</v>
      </c>
      <c r="M164" s="97">
        <f>COUNTIF('2.1'!$C$6:$C$106,$K164)</f>
        <v>0</v>
      </c>
      <c r="N164" s="98" t="e">
        <f>VLOOKUP($K164,'2.1'!$C$6:$F$106,4,FALSE)</f>
        <v>#N/A</v>
      </c>
      <c r="O164" s="98" t="e">
        <f t="shared" si="8"/>
        <v>#N/A</v>
      </c>
      <c r="P164" s="99" t="e">
        <f>VLOOKUP($K164,'2.1'!$C$6:$F$106,2,FALSE)</f>
        <v>#N/A</v>
      </c>
      <c r="Q164" s="99"/>
      <c r="R164" s="104">
        <f t="array" ref="R164">PRODUCT(SUM(IF((R$4=Primary!$B$5:$B$179)*($C164=Primary!$J$5:$J$179),Primary!$K$5:$K$179,"")),$E164:$I164)</f>
        <v>0</v>
      </c>
      <c r="S164" s="104">
        <f t="array" ref="S164">PRODUCT(SUM(IF((S$4=Primary!$B$5:$B$179)*($C164=Primary!$J$5:$J$179),Primary!$K$5:$K$179,"")),$E164:$I164)</f>
        <v>0</v>
      </c>
      <c r="T164" s="104">
        <f t="array" ref="T164">PRODUCT(SUM(IF((T$4=Primary!$B$5:$B$179)*($C164=Primary!$J$5:$J$179),Primary!$K$5:$K$179,"")),$E164:$I164)</f>
        <v>0</v>
      </c>
      <c r="U164" s="100"/>
    </row>
    <row r="165" spans="1:21">
      <c r="A165" s="91">
        <v>152</v>
      </c>
      <c r="B165" s="102"/>
      <c r="C165" s="106" t="s">
        <v>75</v>
      </c>
      <c r="D165" s="96">
        <f>SUMIF(Primary!$J$5:$J$179,$C165,Primary!$K$5:$K$179)</f>
        <v>0</v>
      </c>
      <c r="E165" s="94"/>
      <c r="F165" s="94"/>
      <c r="G165" s="94"/>
      <c r="H165" s="94"/>
      <c r="I165" s="94"/>
      <c r="J165" s="103"/>
      <c r="K165" s="92"/>
      <c r="L165" s="96">
        <f t="shared" si="9"/>
        <v>0</v>
      </c>
      <c r="M165" s="97">
        <f>COUNTIF('2.1'!$C$6:$C$106,$K165)</f>
        <v>0</v>
      </c>
      <c r="N165" s="98" t="e">
        <f>VLOOKUP($K165,'2.1'!$C$6:$F$106,4,FALSE)</f>
        <v>#N/A</v>
      </c>
      <c r="O165" s="98" t="e">
        <f t="shared" si="8"/>
        <v>#N/A</v>
      </c>
      <c r="P165" s="99" t="e">
        <f>VLOOKUP($K165,'2.1'!$C$6:$F$106,2,FALSE)</f>
        <v>#N/A</v>
      </c>
      <c r="Q165" s="99"/>
      <c r="R165" s="104">
        <f t="array" ref="R165">PRODUCT(SUM(IF((R$4=Primary!$B$5:$B$179)*($C165=Primary!$J$5:$J$179),Primary!$K$5:$K$179,"")),$E165:$I165)</f>
        <v>0</v>
      </c>
      <c r="S165" s="104">
        <f t="array" ref="S165">PRODUCT(SUM(IF((S$4=Primary!$B$5:$B$179)*($C165=Primary!$J$5:$J$179),Primary!$K$5:$K$179,"")),$E165:$I165)</f>
        <v>0</v>
      </c>
      <c r="T165" s="104">
        <f t="array" ref="T165">PRODUCT(SUM(IF((T$4=Primary!$B$5:$B$179)*($C165=Primary!$J$5:$J$179),Primary!$K$5:$K$179,"")),$E165:$I165)</f>
        <v>0</v>
      </c>
      <c r="U165" s="100"/>
    </row>
    <row r="166" spans="1:21">
      <c r="A166" s="91">
        <v>153</v>
      </c>
      <c r="B166" s="102"/>
      <c r="C166" s="108" t="s">
        <v>321</v>
      </c>
      <c r="D166" s="96">
        <f>SUMIF(Primary!$J$5:$J$179,$C166,Primary!$K$5:$K$179)</f>
        <v>1</v>
      </c>
      <c r="E166" s="94">
        <v>0.61</v>
      </c>
      <c r="F166" s="94"/>
      <c r="G166" s="94">
        <v>0.3</v>
      </c>
      <c r="H166" s="94"/>
      <c r="I166" s="94">
        <v>1</v>
      </c>
      <c r="J166" s="103" t="s">
        <v>335</v>
      </c>
      <c r="K166" s="92" t="s">
        <v>106</v>
      </c>
      <c r="L166" s="96">
        <f t="shared" si="9"/>
        <v>0.183</v>
      </c>
      <c r="M166" s="97">
        <f>COUNTIF('2.1'!$C$6:$C$106,$K166)</f>
        <v>1</v>
      </c>
      <c r="N166" s="98" t="str">
        <f>VLOOKUP($K166,'2.1'!$C$6:$F$106,4,FALSE)</f>
        <v>m2</v>
      </c>
      <c r="O166" s="98" t="b">
        <f t="shared" si="8"/>
        <v>1</v>
      </c>
      <c r="P166" s="99" t="str">
        <f>VLOOKUP($K166,'2.1'!$C$6:$F$106,2,FALSE)</f>
        <v>Jambs and soffit of wall; &gt; 300 mm wide</v>
      </c>
      <c r="Q166" s="99"/>
      <c r="R166" s="104">
        <f t="array" ref="R166">PRODUCT(SUM(IF((R$4=Primary!$B$5:$B$179)*($C166=Primary!$J$5:$J$179),Primary!$K$5:$K$179,"")),$E166:$I166)</f>
        <v>0</v>
      </c>
      <c r="S166" s="104">
        <f t="array" ref="S166">PRODUCT(SUM(IF((S$4=Primary!$B$5:$B$179)*($C166=Primary!$J$5:$J$179),Primary!$K$5:$K$179,"")),$E166:$I166)</f>
        <v>0.183</v>
      </c>
      <c r="T166" s="104">
        <f t="array" ref="T166">PRODUCT(SUM(IF((T$4=Primary!$B$5:$B$179)*($C166=Primary!$J$5:$J$179),Primary!$K$5:$K$179,"")),$E166:$I166)</f>
        <v>0</v>
      </c>
      <c r="U166" s="100"/>
    </row>
    <row r="167" spans="1:21">
      <c r="A167" s="91">
        <v>154</v>
      </c>
      <c r="B167" s="102"/>
      <c r="C167" s="108" t="s">
        <v>322</v>
      </c>
      <c r="D167" s="96">
        <f>SUMIF(Primary!$J$5:$J$179,$C167,Primary!$K$5:$K$179)</f>
        <v>1</v>
      </c>
      <c r="E167" s="94">
        <v>0.41</v>
      </c>
      <c r="F167" s="94"/>
      <c r="G167" s="94"/>
      <c r="H167" s="94"/>
      <c r="I167" s="94">
        <v>0</v>
      </c>
      <c r="J167" s="103"/>
      <c r="K167" s="92" t="s">
        <v>336</v>
      </c>
      <c r="L167" s="96">
        <f t="shared" si="9"/>
        <v>0</v>
      </c>
      <c r="M167" s="97">
        <f>COUNTIF('2.1'!$C$6:$C$106,$K167)</f>
        <v>0</v>
      </c>
      <c r="N167" s="98" t="e">
        <f>VLOOKUP($K167,'2.1'!$C$6:$F$106,4,FALSE)</f>
        <v>#N/A</v>
      </c>
      <c r="O167" s="98" t="e">
        <f t="shared" si="8"/>
        <v>#N/A</v>
      </c>
      <c r="P167" s="99" t="e">
        <f>VLOOKUP($K167,'2.1'!$C$6:$F$106,2,FALSE)</f>
        <v>#N/A</v>
      </c>
      <c r="Q167" s="99"/>
      <c r="R167" s="104">
        <f t="array" ref="R167">PRODUCT(SUM(IF((R$4=Primary!$B$5:$B$179)*($C167=Primary!$J$5:$J$179),Primary!$K$5:$K$179,"")),$E167:$I167)</f>
        <v>0</v>
      </c>
      <c r="S167" s="104">
        <f t="array" ref="S167">PRODUCT(SUM(IF((S$4=Primary!$B$5:$B$179)*($C167=Primary!$J$5:$J$179),Primary!$K$5:$K$179,"")),$E167:$I167)</f>
        <v>0</v>
      </c>
      <c r="T167" s="104">
        <f t="array" ref="T167">PRODUCT(SUM(IF((T$4=Primary!$B$5:$B$179)*($C167=Primary!$J$5:$J$179),Primary!$K$5:$K$179,"")),$E167:$I167)</f>
        <v>0</v>
      </c>
      <c r="U167" s="100"/>
    </row>
    <row r="168" spans="1:21">
      <c r="A168" s="91">
        <v>155</v>
      </c>
      <c r="B168" s="102"/>
      <c r="C168" s="108" t="s">
        <v>320</v>
      </c>
      <c r="D168" s="96">
        <f>SUMIF(Primary!$J$5:$J$179,$C168,Primary!$K$5:$K$179)</f>
        <v>3</v>
      </c>
      <c r="E168" s="94">
        <v>1.22</v>
      </c>
      <c r="F168" s="94"/>
      <c r="G168" s="94"/>
      <c r="H168" s="94"/>
      <c r="I168" s="94">
        <v>1</v>
      </c>
      <c r="J168" s="103" t="s">
        <v>338</v>
      </c>
      <c r="K168" s="92" t="s">
        <v>70</v>
      </c>
      <c r="L168" s="96">
        <f t="shared" si="9"/>
        <v>3.66</v>
      </c>
      <c r="M168" s="97">
        <f>COUNTIF('2.1'!$C$6:$C$106,$K168)</f>
        <v>1</v>
      </c>
      <c r="N168" s="98" t="str">
        <f>VLOOKUP($K168,'2.1'!$C$6:$F$106,4,FALSE)</f>
        <v>m</v>
      </c>
      <c r="O168" s="98" t="b">
        <f t="shared" si="8"/>
        <v>1</v>
      </c>
      <c r="P168" s="99" t="str">
        <f>VLOOKUP($K168,'2.1'!$C$6:$F$106,2,FALSE)</f>
        <v>Jambs and soffit of wall; 100 - 300 mm wide</v>
      </c>
      <c r="Q168" s="99"/>
      <c r="R168" s="104">
        <f t="array" ref="R168">PRODUCT(SUM(IF((R$4=Primary!$B$5:$B$179)*($C168=Primary!$J$5:$J$179),Primary!$K$5:$K$179,"")),$E168:$I168)</f>
        <v>0</v>
      </c>
      <c r="S168" s="104">
        <f t="array" ref="S168">PRODUCT(SUM(IF((S$4=Primary!$B$5:$B$179)*($C168=Primary!$J$5:$J$179),Primary!$K$5:$K$179,"")),$E168:$I168)</f>
        <v>3.66</v>
      </c>
      <c r="T168" s="104">
        <f t="array" ref="T168">PRODUCT(SUM(IF((T$4=Primary!$B$5:$B$179)*($C168=Primary!$J$5:$J$179),Primary!$K$5:$K$179,"")),$E168:$I168)</f>
        <v>0</v>
      </c>
      <c r="U168" s="100"/>
    </row>
    <row r="169" spans="1:21">
      <c r="A169" s="91">
        <v>156</v>
      </c>
      <c r="B169" s="102"/>
      <c r="C169" s="108" t="s">
        <v>319</v>
      </c>
      <c r="D169" s="96">
        <f>SUMIF(Primary!$J$5:$J$179,$C169,Primary!$K$5:$K$179)</f>
        <v>2</v>
      </c>
      <c r="E169" s="94">
        <v>1.22</v>
      </c>
      <c r="F169" s="94"/>
      <c r="G169" s="94">
        <v>0.4</v>
      </c>
      <c r="H169" s="94"/>
      <c r="I169" s="94">
        <v>1</v>
      </c>
      <c r="J169" s="103" t="s">
        <v>335</v>
      </c>
      <c r="K169" s="92" t="s">
        <v>106</v>
      </c>
      <c r="L169" s="96">
        <f t="shared" si="9"/>
        <v>0.97599999999999998</v>
      </c>
      <c r="M169" s="97">
        <f>COUNTIF('2.1'!$C$6:$C$106,$K169)</f>
        <v>1</v>
      </c>
      <c r="N169" s="98" t="str">
        <f>VLOOKUP($K169,'2.1'!$C$6:$F$106,4,FALSE)</f>
        <v>m2</v>
      </c>
      <c r="O169" s="98" t="b">
        <f t="shared" si="8"/>
        <v>1</v>
      </c>
      <c r="P169" s="99" t="str">
        <f>VLOOKUP($K169,'2.1'!$C$6:$F$106,2,FALSE)</f>
        <v>Jambs and soffit of wall; &gt; 300 mm wide</v>
      </c>
      <c r="Q169" s="99"/>
      <c r="R169" s="104">
        <f t="array" ref="R169">PRODUCT(SUM(IF((R$4=Primary!$B$5:$B$179)*($C169=Primary!$J$5:$J$179),Primary!$K$5:$K$179,"")),$E169:$I169)</f>
        <v>0</v>
      </c>
      <c r="S169" s="104">
        <f t="array" ref="S169">PRODUCT(SUM(IF((S$4=Primary!$B$5:$B$179)*($C169=Primary!$J$5:$J$179),Primary!$K$5:$K$179,"")),$E169:$I169)</f>
        <v>0.97599999999999998</v>
      </c>
      <c r="T169" s="104">
        <f t="array" ref="T169">PRODUCT(SUM(IF((T$4=Primary!$B$5:$B$179)*($C169=Primary!$J$5:$J$179),Primary!$K$5:$K$179,"")),$E169:$I169)</f>
        <v>0</v>
      </c>
      <c r="U169" s="100"/>
    </row>
    <row r="170" spans="1:21">
      <c r="A170" s="91">
        <v>157</v>
      </c>
      <c r="B170" s="102"/>
      <c r="C170" s="108" t="s">
        <v>323</v>
      </c>
      <c r="D170" s="96">
        <f>SUMIF(Primary!$J$5:$J$179,$C170,Primary!$K$5:$K$179)</f>
        <v>1</v>
      </c>
      <c r="E170" s="94">
        <v>1.83</v>
      </c>
      <c r="F170" s="94"/>
      <c r="G170" s="94"/>
      <c r="H170" s="94"/>
      <c r="I170" s="94">
        <v>1</v>
      </c>
      <c r="J170" s="103" t="s">
        <v>338</v>
      </c>
      <c r="K170" s="92" t="s">
        <v>70</v>
      </c>
      <c r="L170" s="96">
        <f t="shared" si="9"/>
        <v>1.83</v>
      </c>
      <c r="M170" s="97">
        <f>COUNTIF('2.1'!$C$6:$C$106,$K170)</f>
        <v>1</v>
      </c>
      <c r="N170" s="98" t="str">
        <f>VLOOKUP($K170,'2.1'!$C$6:$F$106,4,FALSE)</f>
        <v>m</v>
      </c>
      <c r="O170" s="98" t="b">
        <f t="shared" si="8"/>
        <v>1</v>
      </c>
      <c r="P170" s="99" t="str">
        <f>VLOOKUP($K170,'2.1'!$C$6:$F$106,2,FALSE)</f>
        <v>Jambs and soffit of wall; 100 - 300 mm wide</v>
      </c>
      <c r="Q170" s="99"/>
      <c r="R170" s="104">
        <f t="array" ref="R170">PRODUCT(SUM(IF((R$4=Primary!$B$5:$B$179)*($C170=Primary!$J$5:$J$179),Primary!$K$5:$K$179,"")),$E170:$I170)</f>
        <v>0</v>
      </c>
      <c r="S170" s="104">
        <f t="array" ref="S170">PRODUCT(SUM(IF((S$4=Primary!$B$5:$B$179)*($C170=Primary!$J$5:$J$179),Primary!$K$5:$K$179,"")),$E170:$I170)</f>
        <v>1.83</v>
      </c>
      <c r="T170" s="104">
        <f t="array" ref="T170">PRODUCT(SUM(IF((T$4=Primary!$B$5:$B$179)*($C170=Primary!$J$5:$J$179),Primary!$K$5:$K$179,"")),$E170:$I170)</f>
        <v>0</v>
      </c>
      <c r="U170" s="100"/>
    </row>
    <row r="171" spans="1:21">
      <c r="A171" s="91">
        <v>158</v>
      </c>
      <c r="B171" s="102"/>
      <c r="C171" s="108" t="s">
        <v>321</v>
      </c>
      <c r="D171" s="96">
        <f>SUMIF(Primary!$J$5:$J$179,$C171,Primary!$K$5:$K$179)</f>
        <v>1</v>
      </c>
      <c r="E171" s="94"/>
      <c r="F171" s="94">
        <v>1.83</v>
      </c>
      <c r="G171" s="94">
        <v>0.3</v>
      </c>
      <c r="H171" s="94">
        <v>2</v>
      </c>
      <c r="I171" s="94">
        <v>1</v>
      </c>
      <c r="J171" s="103" t="s">
        <v>335</v>
      </c>
      <c r="K171" s="92" t="s">
        <v>106</v>
      </c>
      <c r="L171" s="96">
        <f t="shared" si="9"/>
        <v>1.0980000000000001</v>
      </c>
      <c r="M171" s="97">
        <f>COUNTIF('2.1'!$C$6:$C$106,$K171)</f>
        <v>1</v>
      </c>
      <c r="N171" s="98" t="str">
        <f>VLOOKUP($K171,'2.1'!$C$6:$F$106,4,FALSE)</f>
        <v>m2</v>
      </c>
      <c r="O171" s="98" t="b">
        <f t="shared" si="8"/>
        <v>1</v>
      </c>
      <c r="P171" s="99" t="str">
        <f>VLOOKUP($K171,'2.1'!$C$6:$F$106,2,FALSE)</f>
        <v>Jambs and soffit of wall; &gt; 300 mm wide</v>
      </c>
      <c r="Q171" s="99"/>
      <c r="R171" s="104">
        <f t="array" ref="R171">PRODUCT(SUM(IF((R$4=Primary!$B$5:$B$179)*($C171=Primary!$J$5:$J$179),Primary!$K$5:$K$179,"")),$E171:$I171)</f>
        <v>0</v>
      </c>
      <c r="S171" s="104">
        <f t="array" ref="S171">PRODUCT(SUM(IF((S$4=Primary!$B$5:$B$179)*($C171=Primary!$J$5:$J$179),Primary!$K$5:$K$179,"")),$E171:$I171)</f>
        <v>1.0980000000000001</v>
      </c>
      <c r="T171" s="104">
        <f t="array" ref="T171">PRODUCT(SUM(IF((T$4=Primary!$B$5:$B$179)*($C171=Primary!$J$5:$J$179),Primary!$K$5:$K$179,"")),$E171:$I171)</f>
        <v>0</v>
      </c>
      <c r="U171" s="100"/>
    </row>
    <row r="172" spans="1:21">
      <c r="A172" s="91">
        <v>159</v>
      </c>
      <c r="B172" s="102"/>
      <c r="C172" s="108" t="s">
        <v>322</v>
      </c>
      <c r="D172" s="96">
        <f>SUMIF(Primary!$J$5:$J$179,$C172,Primary!$K$5:$K$179)</f>
        <v>1</v>
      </c>
      <c r="E172" s="94"/>
      <c r="F172" s="94">
        <v>1.83</v>
      </c>
      <c r="G172" s="94"/>
      <c r="H172" s="94">
        <v>2</v>
      </c>
      <c r="I172" s="94">
        <v>0</v>
      </c>
      <c r="J172" s="103"/>
      <c r="K172" s="92" t="s">
        <v>336</v>
      </c>
      <c r="L172" s="96">
        <f t="shared" si="9"/>
        <v>0</v>
      </c>
      <c r="M172" s="97">
        <f>COUNTIF('2.1'!$C$6:$C$106,$K172)</f>
        <v>0</v>
      </c>
      <c r="N172" s="98" t="e">
        <f>VLOOKUP($K172,'2.1'!$C$6:$F$106,4,FALSE)</f>
        <v>#N/A</v>
      </c>
      <c r="O172" s="98" t="e">
        <f t="shared" si="8"/>
        <v>#N/A</v>
      </c>
      <c r="P172" s="99" t="e">
        <f>VLOOKUP($K172,'2.1'!$C$6:$F$106,2,FALSE)</f>
        <v>#N/A</v>
      </c>
      <c r="Q172" s="99"/>
      <c r="R172" s="104">
        <f t="array" ref="R172">PRODUCT(SUM(IF((R$4=Primary!$B$5:$B$179)*($C172=Primary!$J$5:$J$179),Primary!$K$5:$K$179,"")),$E172:$I172)</f>
        <v>0</v>
      </c>
      <c r="S172" s="104">
        <f t="array" ref="S172">PRODUCT(SUM(IF((S$4=Primary!$B$5:$B$179)*($C172=Primary!$J$5:$J$179),Primary!$K$5:$K$179,"")),$E172:$I172)</f>
        <v>0</v>
      </c>
      <c r="T172" s="104">
        <f t="array" ref="T172">PRODUCT(SUM(IF((T$4=Primary!$B$5:$B$179)*($C172=Primary!$J$5:$J$179),Primary!$K$5:$K$179,"")),$E172:$I172)</f>
        <v>0</v>
      </c>
      <c r="U172" s="100"/>
    </row>
    <row r="173" spans="1:21">
      <c r="A173" s="91">
        <v>160</v>
      </c>
      <c r="B173" s="102"/>
      <c r="C173" s="108" t="s">
        <v>320</v>
      </c>
      <c r="D173" s="96">
        <f>SUMIF(Primary!$J$5:$J$179,$C173,Primary!$K$5:$K$179)</f>
        <v>3</v>
      </c>
      <c r="E173" s="94"/>
      <c r="F173" s="94">
        <v>1.22</v>
      </c>
      <c r="G173" s="94"/>
      <c r="H173" s="94">
        <v>2</v>
      </c>
      <c r="I173" s="94">
        <v>1</v>
      </c>
      <c r="J173" s="103" t="s">
        <v>338</v>
      </c>
      <c r="K173" s="92" t="s">
        <v>70</v>
      </c>
      <c r="L173" s="96">
        <f t="shared" si="9"/>
        <v>7.32</v>
      </c>
      <c r="M173" s="97">
        <f>COUNTIF('2.1'!$C$6:$C$106,$K173)</f>
        <v>1</v>
      </c>
      <c r="N173" s="98" t="str">
        <f>VLOOKUP($K173,'2.1'!$C$6:$F$106,4,FALSE)</f>
        <v>m</v>
      </c>
      <c r="O173" s="98" t="b">
        <f t="shared" si="8"/>
        <v>1</v>
      </c>
      <c r="P173" s="99" t="str">
        <f>VLOOKUP($K173,'2.1'!$C$6:$F$106,2,FALSE)</f>
        <v>Jambs and soffit of wall; 100 - 300 mm wide</v>
      </c>
      <c r="Q173" s="99"/>
      <c r="R173" s="104">
        <f t="array" ref="R173">PRODUCT(SUM(IF((R$4=Primary!$B$5:$B$179)*($C173=Primary!$J$5:$J$179),Primary!$K$5:$K$179,"")),$E173:$I173)</f>
        <v>0</v>
      </c>
      <c r="S173" s="104">
        <f t="array" ref="S173">PRODUCT(SUM(IF((S$4=Primary!$B$5:$B$179)*($C173=Primary!$J$5:$J$179),Primary!$K$5:$K$179,"")),$E173:$I173)</f>
        <v>7.32</v>
      </c>
      <c r="T173" s="104">
        <f t="array" ref="T173">PRODUCT(SUM(IF((T$4=Primary!$B$5:$B$179)*($C173=Primary!$J$5:$J$179),Primary!$K$5:$K$179,"")),$E173:$I173)</f>
        <v>0</v>
      </c>
      <c r="U173" s="100"/>
    </row>
    <row r="174" spans="1:21">
      <c r="A174" s="91">
        <v>161</v>
      </c>
      <c r="B174" s="102"/>
      <c r="C174" s="108" t="s">
        <v>319</v>
      </c>
      <c r="D174" s="96">
        <f>SUMIF(Primary!$J$5:$J$179,$C174,Primary!$K$5:$K$179)</f>
        <v>2</v>
      </c>
      <c r="E174" s="94"/>
      <c r="F174" s="94">
        <v>1.22</v>
      </c>
      <c r="G174" s="94">
        <v>0.4</v>
      </c>
      <c r="H174" s="94">
        <v>2</v>
      </c>
      <c r="I174" s="94">
        <v>1</v>
      </c>
      <c r="J174" s="103" t="s">
        <v>335</v>
      </c>
      <c r="K174" s="92" t="s">
        <v>106</v>
      </c>
      <c r="L174" s="96">
        <f t="shared" si="9"/>
        <v>1.952</v>
      </c>
      <c r="M174" s="97">
        <f>COUNTIF('2.1'!$C$6:$C$106,$K174)</f>
        <v>1</v>
      </c>
      <c r="N174" s="98" t="str">
        <f>VLOOKUP($K174,'2.1'!$C$6:$F$106,4,FALSE)</f>
        <v>m2</v>
      </c>
      <c r="O174" s="98" t="b">
        <f t="shared" si="8"/>
        <v>1</v>
      </c>
      <c r="P174" s="99" t="str">
        <f>VLOOKUP($K174,'2.1'!$C$6:$F$106,2,FALSE)</f>
        <v>Jambs and soffit of wall; &gt; 300 mm wide</v>
      </c>
      <c r="Q174" s="99"/>
      <c r="R174" s="104">
        <f t="array" ref="R174">PRODUCT(SUM(IF((R$4=Primary!$B$5:$B$179)*($C174=Primary!$J$5:$J$179),Primary!$K$5:$K$179,"")),$E174:$I174)</f>
        <v>0</v>
      </c>
      <c r="S174" s="104">
        <f t="array" ref="S174">PRODUCT(SUM(IF((S$4=Primary!$B$5:$B$179)*($C174=Primary!$J$5:$J$179),Primary!$K$5:$K$179,"")),$E174:$I174)</f>
        <v>1.952</v>
      </c>
      <c r="T174" s="104">
        <f t="array" ref="T174">PRODUCT(SUM(IF((T$4=Primary!$B$5:$B$179)*($C174=Primary!$J$5:$J$179),Primary!$K$5:$K$179,"")),$E174:$I174)</f>
        <v>0</v>
      </c>
      <c r="U174" s="100"/>
    </row>
    <row r="175" spans="1:21">
      <c r="A175" s="91">
        <v>162</v>
      </c>
      <c r="B175" s="102"/>
      <c r="C175" s="108" t="s">
        <v>323</v>
      </c>
      <c r="D175" s="96">
        <f>SUMIF(Primary!$J$5:$J$179,$C175,Primary!$K$5:$K$179)</f>
        <v>1</v>
      </c>
      <c r="E175" s="94"/>
      <c r="F175" s="94">
        <v>0.92</v>
      </c>
      <c r="G175" s="94"/>
      <c r="H175" s="94">
        <v>2</v>
      </c>
      <c r="I175" s="94">
        <v>1</v>
      </c>
      <c r="J175" s="103" t="s">
        <v>338</v>
      </c>
      <c r="K175" s="92" t="s">
        <v>70</v>
      </c>
      <c r="L175" s="96">
        <f t="shared" si="9"/>
        <v>1.84</v>
      </c>
      <c r="M175" s="97">
        <f>COUNTIF('2.1'!$C$6:$C$106,$K175)</f>
        <v>1</v>
      </c>
      <c r="N175" s="98" t="str">
        <f>VLOOKUP($K175,'2.1'!$C$6:$F$106,4,FALSE)</f>
        <v>m</v>
      </c>
      <c r="O175" s="98" t="b">
        <f t="shared" si="8"/>
        <v>1</v>
      </c>
      <c r="P175" s="99" t="str">
        <f>VLOOKUP($K175,'2.1'!$C$6:$F$106,2,FALSE)</f>
        <v>Jambs and soffit of wall; 100 - 300 mm wide</v>
      </c>
      <c r="Q175" s="99"/>
      <c r="R175" s="104">
        <f t="array" ref="R175">PRODUCT(SUM(IF((R$4=Primary!$B$5:$B$179)*($C175=Primary!$J$5:$J$179),Primary!$K$5:$K$179,"")),$E175:$I175)</f>
        <v>0</v>
      </c>
      <c r="S175" s="104">
        <f t="array" ref="S175">PRODUCT(SUM(IF((S$4=Primary!$B$5:$B$179)*($C175=Primary!$J$5:$J$179),Primary!$K$5:$K$179,"")),$E175:$I175)</f>
        <v>1.84</v>
      </c>
      <c r="T175" s="104">
        <f t="array" ref="T175">PRODUCT(SUM(IF((T$4=Primary!$B$5:$B$179)*($C175=Primary!$J$5:$J$179),Primary!$K$5:$K$179,"")),$E175:$I175)</f>
        <v>0</v>
      </c>
      <c r="U175" s="100"/>
    </row>
    <row r="176" spans="1:21" ht="2.1" customHeight="1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8"/>
      <c r="M176" s="178"/>
      <c r="N176" s="177"/>
      <c r="O176" s="177"/>
      <c r="P176" s="177"/>
      <c r="Q176" s="177"/>
      <c r="R176" s="178"/>
      <c r="S176" s="178"/>
      <c r="T176" s="178"/>
      <c r="U176" s="179"/>
    </row>
    <row r="177" spans="1:21">
      <c r="A177" s="119"/>
      <c r="B177" s="119"/>
      <c r="C177" s="120" t="str">
        <f>IF((Primary!K181)=D177,"OK: Sum (Primary Qty) = Sum (Primary Row Qty x Times)", "Error: Sum (Primary Qty) &lt;&gt; Sum (Primary Row Qty x Times)")</f>
        <v>OK: Sum (Primary Qty) = Sum (Primary Row Qty x Times)</v>
      </c>
      <c r="D177" s="96">
        <f>SUM(D13:D176)</f>
        <v>1890.0099999999995</v>
      </c>
      <c r="E177" s="121"/>
      <c r="F177" s="121"/>
      <c r="G177" s="121"/>
      <c r="H177" s="121"/>
      <c r="I177" s="121"/>
      <c r="J177" s="121"/>
      <c r="K177" s="122" t="s">
        <v>51</v>
      </c>
      <c r="L177" s="96">
        <f>SUM(L6:L176)</f>
        <v>1338.3353</v>
      </c>
      <c r="M177" s="123">
        <f>SUM(M6:M176)</f>
        <v>107</v>
      </c>
      <c r="N177" s="124"/>
      <c r="O177" s="124"/>
      <c r="P177" s="122" t="s">
        <v>51</v>
      </c>
      <c r="Q177" s="124"/>
      <c r="R177" s="96">
        <f>SUM(R6:R176)</f>
        <v>0</v>
      </c>
      <c r="S177" s="96">
        <f>SUM(S6:S176)</f>
        <v>867.55690000000016</v>
      </c>
      <c r="T177" s="96">
        <f>SUM(T6:T176)</f>
        <v>462.61840000000001</v>
      </c>
      <c r="U177" s="100"/>
    </row>
    <row r="178" spans="1:21">
      <c r="A178" s="119"/>
      <c r="B178" s="119"/>
      <c r="C178" s="125"/>
      <c r="D178" s="96"/>
      <c r="E178" s="121"/>
      <c r="F178" s="121"/>
      <c r="G178" s="121"/>
      <c r="H178" s="121"/>
      <c r="I178" s="121"/>
      <c r="J178" s="121"/>
      <c r="K178" s="126" t="s">
        <v>52</v>
      </c>
      <c r="L178" s="104">
        <f>SUMPRODUCT($L$6:$L$176,$M$6:$M$176)</f>
        <v>1245.5253</v>
      </c>
      <c r="M178" s="124"/>
      <c r="N178" s="124"/>
      <c r="O178" s="124"/>
      <c r="P178" s="122" t="s">
        <v>56</v>
      </c>
      <c r="Q178" s="124"/>
      <c r="R178" s="96">
        <f>SUM(Q177:U177)</f>
        <v>1330.1753000000001</v>
      </c>
      <c r="S178" s="124"/>
      <c r="T178" s="124"/>
      <c r="U178" s="100"/>
    </row>
    <row r="179" spans="1:21">
      <c r="A179" s="119"/>
      <c r="B179" s="119"/>
      <c r="C179" s="125"/>
      <c r="D179" s="96"/>
      <c r="E179" s="121"/>
      <c r="F179" s="121"/>
      <c r="G179" s="121"/>
      <c r="H179" s="121"/>
      <c r="I179" s="121"/>
      <c r="J179" s="121"/>
      <c r="K179" s="126" t="s">
        <v>53</v>
      </c>
      <c r="L179" s="104">
        <f>SUM('2.1'!$E$6:$E$106)</f>
        <v>1245</v>
      </c>
      <c r="M179" s="124"/>
      <c r="N179" s="124"/>
      <c r="O179" s="124"/>
      <c r="P179" s="124"/>
      <c r="Q179" s="124"/>
      <c r="R179" s="124"/>
      <c r="S179" s="124"/>
      <c r="T179" s="124"/>
      <c r="U179" s="100"/>
    </row>
    <row r="180" spans="1:21" ht="2.1" customHeight="1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8"/>
      <c r="M180" s="178"/>
      <c r="N180" s="177"/>
      <c r="O180" s="177"/>
      <c r="P180" s="177"/>
      <c r="Q180" s="177"/>
      <c r="R180" s="178"/>
      <c r="S180" s="178"/>
      <c r="T180" s="178"/>
      <c r="U180" s="179"/>
    </row>
  </sheetData>
  <phoneticPr fontId="4" type="noConversion"/>
  <conditionalFormatting sqref="O14:O175">
    <cfRule type="cellIs" dxfId="1" priority="2" operator="equal">
      <formula>FALSE</formula>
    </cfRule>
  </conditionalFormatting>
  <conditionalFormatting sqref="O7:O10">
    <cfRule type="cellIs" dxfId="0" priority="1" operator="equal">
      <formula>FALSE</formula>
    </cfRule>
  </conditionalFormatting>
  <printOptions gridLines="1" gridLinesSet="0"/>
  <pageMargins left="0.59055118110236227" right="0.59055118110236227" top="0.78740157480314965" bottom="0.78740157480314965" header="0.31496062992125984" footer="0.31496062992125984"/>
  <pageSetup paperSize="9" scale="61" fitToHeight="0" orientation="landscape" horizontalDpi="4294967295" r:id="rId1"/>
  <headerFooter alignWithMargins="0">
    <oddFooter>&amp;L&amp;"MingLiU,標準"&amp;8鄧琪祥顧問有限公司
&amp;"Arial,標準"K C Tang Consultants Limited
&amp;F&amp;C&amp;8&amp;A/&amp;P/&amp;N&amp;R&amp;8&amp;T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182"/>
  <sheetViews>
    <sheetView workbookViewId="0">
      <pane ySplit="5" topLeftCell="A6" activePane="bottomLeft" state="frozen"/>
      <selection activeCell="L1" sqref="L1"/>
      <selection pane="bottomLeft" activeCell="A13" sqref="A13"/>
    </sheetView>
  </sheetViews>
  <sheetFormatPr defaultColWidth="9.140625" defaultRowHeight="11.25"/>
  <cols>
    <col min="1" max="1" width="5.5703125" style="12" customWidth="1"/>
    <col min="2" max="2" width="10.5703125" style="12" customWidth="1"/>
    <col min="3" max="3" width="30.5703125" style="1" customWidth="1"/>
    <col min="4" max="4" width="8.5703125" style="14" customWidth="1"/>
    <col min="5" max="5" width="8.5703125" style="22" customWidth="1"/>
    <col min="6" max="6" width="8.5703125" style="86" customWidth="1"/>
    <col min="7" max="7" width="8.5703125" style="22" customWidth="1"/>
    <col min="8" max="8" width="8.5703125" style="87" customWidth="1"/>
    <col min="9" max="9" width="8.5703125" style="22" customWidth="1"/>
    <col min="10" max="10" width="40.5703125" style="3" customWidth="1"/>
    <col min="11" max="12" width="10.5703125" style="4" customWidth="1"/>
    <col min="13" max="16384" width="9.140625" style="3"/>
  </cols>
  <sheetData>
    <row r="1" spans="1:12">
      <c r="A1" s="62" t="str">
        <f>'2.1'!A1</f>
        <v>&lt;PROJECT&gt;</v>
      </c>
      <c r="B1" s="62"/>
      <c r="C1" s="23"/>
      <c r="D1" s="13"/>
      <c r="E1" s="21"/>
      <c r="F1" s="88"/>
      <c r="J1" s="5"/>
      <c r="K1" s="65"/>
      <c r="L1" s="65" t="s">
        <v>49</v>
      </c>
    </row>
    <row r="2" spans="1:12">
      <c r="A2" s="62" t="str">
        <f>'2.1'!A2</f>
        <v>&lt;CONTRACT&gt;</v>
      </c>
      <c r="B2" s="62"/>
      <c r="C2" s="24"/>
      <c r="D2" s="13"/>
      <c r="E2" s="21"/>
      <c r="F2" s="88"/>
      <c r="J2" s="5"/>
      <c r="K2" s="5"/>
      <c r="L2" s="5"/>
    </row>
    <row r="3" spans="1:12">
      <c r="A3" s="62"/>
      <c r="B3" s="62"/>
      <c r="C3" s="24"/>
      <c r="D3" s="13"/>
      <c r="E3" s="21"/>
      <c r="F3" s="88"/>
      <c r="J3" s="5"/>
      <c r="K3" s="5"/>
      <c r="L3" s="5"/>
    </row>
    <row r="4" spans="1:12" ht="22.5">
      <c r="A4" s="144" t="s">
        <v>29</v>
      </c>
      <c r="B4" s="144" t="s">
        <v>25</v>
      </c>
      <c r="C4" s="145" t="s">
        <v>26</v>
      </c>
      <c r="D4" s="146" t="s">
        <v>0</v>
      </c>
      <c r="E4" s="110" t="s">
        <v>1</v>
      </c>
      <c r="F4" s="147" t="s">
        <v>2</v>
      </c>
      <c r="G4" s="148" t="s">
        <v>3</v>
      </c>
      <c r="H4" s="149" t="s">
        <v>27</v>
      </c>
      <c r="I4" s="148" t="s">
        <v>28</v>
      </c>
      <c r="J4" s="150" t="s">
        <v>324</v>
      </c>
      <c r="K4" s="111" t="s">
        <v>195</v>
      </c>
      <c r="L4" s="111" t="s">
        <v>48</v>
      </c>
    </row>
    <row r="5" spans="1:12" ht="2.1" customHeight="1">
      <c r="A5" s="169"/>
      <c r="B5" s="169"/>
      <c r="C5" s="170"/>
      <c r="D5" s="171"/>
      <c r="E5" s="172"/>
      <c r="F5" s="173"/>
      <c r="G5" s="172"/>
      <c r="H5" s="174"/>
      <c r="I5" s="172"/>
      <c r="J5" s="175"/>
      <c r="K5" s="175"/>
      <c r="L5" s="176"/>
    </row>
    <row r="6" spans="1:12">
      <c r="A6" s="127">
        <v>1</v>
      </c>
      <c r="B6" s="151"/>
      <c r="C6" s="105" t="s">
        <v>341</v>
      </c>
      <c r="D6" s="152">
        <v>1</v>
      </c>
      <c r="E6" s="152"/>
      <c r="F6" s="153"/>
      <c r="G6" s="154"/>
      <c r="H6" s="155"/>
      <c r="I6" s="152"/>
      <c r="J6" s="105" t="s">
        <v>343</v>
      </c>
      <c r="K6" s="104">
        <f>PRODUCT(D6:I6)</f>
        <v>1</v>
      </c>
      <c r="L6" s="97">
        <f>COUNTIF(Secondary!$C$13:$C$176,$J6)</f>
        <v>0</v>
      </c>
    </row>
    <row r="7" spans="1:12">
      <c r="A7" s="127">
        <v>2</v>
      </c>
      <c r="B7" s="156"/>
      <c r="C7" s="157" t="s">
        <v>331</v>
      </c>
      <c r="D7" s="93"/>
      <c r="E7" s="152"/>
      <c r="F7" s="153"/>
      <c r="G7" s="154"/>
      <c r="H7" s="155"/>
      <c r="I7" s="93"/>
      <c r="J7" s="92"/>
      <c r="K7" s="104">
        <f>PRODUCT(D7:I7)</f>
        <v>0</v>
      </c>
      <c r="L7" s="97">
        <f>COUNTIF(Secondary!$C$13:$C$176,$J7)</f>
        <v>0</v>
      </c>
    </row>
    <row r="8" spans="1:12">
      <c r="A8" s="127"/>
      <c r="B8" s="156"/>
      <c r="C8" s="158"/>
      <c r="D8" s="152"/>
      <c r="E8" s="152"/>
      <c r="F8" s="153"/>
      <c r="G8" s="154"/>
      <c r="H8" s="155"/>
      <c r="I8" s="93"/>
      <c r="J8" s="92"/>
      <c r="K8" s="104">
        <f>PRODUCT(D8:I8)</f>
        <v>0</v>
      </c>
      <c r="L8" s="97">
        <f>COUNTIF(Secondary!$C$13:$C$176,$J8)</f>
        <v>0</v>
      </c>
    </row>
    <row r="9" spans="1:12" ht="2.1" customHeight="1">
      <c r="A9" s="169"/>
      <c r="B9" s="169"/>
      <c r="C9" s="170"/>
      <c r="D9" s="171"/>
      <c r="E9" s="172"/>
      <c r="F9" s="173"/>
      <c r="G9" s="172"/>
      <c r="H9" s="174"/>
      <c r="I9" s="172"/>
      <c r="J9" s="175"/>
      <c r="K9" s="175"/>
      <c r="L9" s="176"/>
    </row>
    <row r="10" spans="1:12">
      <c r="A10" s="159"/>
      <c r="B10" s="159"/>
      <c r="C10" s="160"/>
      <c r="D10" s="161"/>
      <c r="E10" s="162"/>
      <c r="F10" s="163"/>
      <c r="G10" s="162"/>
      <c r="H10" s="164"/>
      <c r="I10" s="162"/>
      <c r="J10" s="165" t="s">
        <v>274</v>
      </c>
      <c r="K10" s="104">
        <f>SUM(K$5:K$9)</f>
        <v>1</v>
      </c>
      <c r="L10" s="97">
        <f>SUM(L$5:L$9)</f>
        <v>0</v>
      </c>
    </row>
    <row r="11" spans="1:12" ht="2.1" customHeight="1">
      <c r="A11" s="169"/>
      <c r="B11" s="169"/>
      <c r="C11" s="170"/>
      <c r="D11" s="171"/>
      <c r="E11" s="172"/>
      <c r="F11" s="173"/>
      <c r="G11" s="172"/>
      <c r="H11" s="174"/>
      <c r="I11" s="172"/>
      <c r="J11" s="175"/>
      <c r="K11" s="175"/>
      <c r="L11" s="176"/>
    </row>
    <row r="12" spans="1:12">
      <c r="A12" s="127"/>
      <c r="B12" s="95"/>
      <c r="C12" s="128" t="s">
        <v>341</v>
      </c>
      <c r="D12" s="129"/>
      <c r="E12" s="129"/>
      <c r="F12" s="130"/>
      <c r="G12" s="131"/>
      <c r="H12" s="132"/>
      <c r="I12" s="133"/>
      <c r="J12" s="128" t="s">
        <v>344</v>
      </c>
      <c r="K12" s="134">
        <v>1</v>
      </c>
      <c r="L12" s="97">
        <f>COUNTIF(Secondary!$C$13:$C$176,$J12)</f>
        <v>0</v>
      </c>
    </row>
    <row r="13" spans="1:12">
      <c r="A13" s="127"/>
      <c r="B13" s="95"/>
      <c r="C13" s="128" t="s">
        <v>332</v>
      </c>
      <c r="D13" s="129"/>
      <c r="E13" s="129"/>
      <c r="F13" s="130"/>
      <c r="G13" s="131"/>
      <c r="H13" s="132"/>
      <c r="I13" s="133"/>
      <c r="J13" s="135"/>
      <c r="K13" s="134"/>
      <c r="L13" s="97"/>
    </row>
    <row r="14" spans="1:12" s="89" customFormat="1">
      <c r="A14" s="136">
        <v>1</v>
      </c>
      <c r="B14" s="136" t="s">
        <v>215</v>
      </c>
      <c r="C14" s="137"/>
      <c r="D14" s="138"/>
      <c r="E14" s="138"/>
      <c r="F14" s="138"/>
      <c r="G14" s="138"/>
      <c r="H14" s="138"/>
      <c r="I14" s="138"/>
      <c r="J14" s="136"/>
      <c r="K14" s="136"/>
      <c r="L14" s="97">
        <f>COUNTIF(Secondary!$C$13:$C$176,$J14)</f>
        <v>0</v>
      </c>
    </row>
    <row r="15" spans="1:12" s="89" customFormat="1">
      <c r="A15" s="136">
        <v>2</v>
      </c>
      <c r="B15" s="136" t="s">
        <v>200</v>
      </c>
      <c r="C15" s="137" t="s">
        <v>198</v>
      </c>
      <c r="D15" s="138"/>
      <c r="E15" s="138"/>
      <c r="F15" s="138"/>
      <c r="G15" s="138"/>
      <c r="H15" s="138"/>
      <c r="I15" s="138"/>
      <c r="J15" s="136" t="s">
        <v>228</v>
      </c>
      <c r="K15" s="136" t="s">
        <v>194</v>
      </c>
      <c r="L15" s="97">
        <f>COUNTIF(Secondary!$C$13:$C$176,$J15)</f>
        <v>0</v>
      </c>
    </row>
    <row r="16" spans="1:12" s="79" customFormat="1">
      <c r="A16" s="139">
        <v>3</v>
      </c>
      <c r="B16" s="139"/>
      <c r="C16" s="140"/>
      <c r="D16" s="141"/>
      <c r="E16" s="141"/>
      <c r="F16" s="141"/>
      <c r="G16" s="141"/>
      <c r="H16" s="141"/>
      <c r="I16" s="141"/>
      <c r="J16" s="139" t="s">
        <v>229</v>
      </c>
      <c r="K16" s="139"/>
      <c r="L16" s="97">
        <f>COUNTIF(Secondary!$C$13:$C$176,$J16)</f>
        <v>0</v>
      </c>
    </row>
    <row r="17" spans="1:12" s="79" customFormat="1">
      <c r="A17" s="139">
        <v>4</v>
      </c>
      <c r="B17" s="139" t="s">
        <v>143</v>
      </c>
      <c r="C17" s="140">
        <v>1</v>
      </c>
      <c r="D17" s="141"/>
      <c r="E17" s="141"/>
      <c r="F17" s="141"/>
      <c r="G17" s="141"/>
      <c r="H17" s="141"/>
      <c r="I17" s="141"/>
      <c r="J17" s="139" t="s">
        <v>230</v>
      </c>
      <c r="K17" s="142">
        <v>1</v>
      </c>
      <c r="L17" s="97">
        <f>COUNTIF(Secondary!$C$13:$C$176,$J17)</f>
        <v>5</v>
      </c>
    </row>
    <row r="18" spans="1:12" s="79" customFormat="1">
      <c r="A18" s="139">
        <v>5</v>
      </c>
      <c r="B18" s="139" t="s">
        <v>143</v>
      </c>
      <c r="C18" s="140">
        <v>2</v>
      </c>
      <c r="D18" s="141"/>
      <c r="E18" s="141"/>
      <c r="F18" s="141"/>
      <c r="G18" s="141"/>
      <c r="H18" s="141"/>
      <c r="I18" s="141"/>
      <c r="J18" s="139" t="s">
        <v>231</v>
      </c>
      <c r="K18" s="142">
        <v>1</v>
      </c>
      <c r="L18" s="97">
        <f>COUNTIF(Secondary!$C$13:$C$176,$J18)</f>
        <v>5</v>
      </c>
    </row>
    <row r="19" spans="1:12" s="79" customFormat="1">
      <c r="A19" s="139">
        <v>6</v>
      </c>
      <c r="B19" s="139" t="s">
        <v>143</v>
      </c>
      <c r="C19" s="140">
        <v>3</v>
      </c>
      <c r="D19" s="141"/>
      <c r="E19" s="141"/>
      <c r="F19" s="141"/>
      <c r="G19" s="141"/>
      <c r="H19" s="141"/>
      <c r="I19" s="141"/>
      <c r="J19" s="139" t="s">
        <v>232</v>
      </c>
      <c r="K19" s="142">
        <v>1</v>
      </c>
      <c r="L19" s="97">
        <f>COUNTIF(Secondary!$C$13:$C$176,$J19)</f>
        <v>5</v>
      </c>
    </row>
    <row r="20" spans="1:12" s="79" customFormat="1">
      <c r="A20" s="139">
        <v>7</v>
      </c>
      <c r="B20" s="139" t="s">
        <v>216</v>
      </c>
      <c r="C20" s="140"/>
      <c r="D20" s="141"/>
      <c r="E20" s="141"/>
      <c r="F20" s="141"/>
      <c r="G20" s="141"/>
      <c r="H20" s="141"/>
      <c r="I20" s="141"/>
      <c r="J20" s="139" t="s">
        <v>229</v>
      </c>
      <c r="K20" s="142">
        <v>3</v>
      </c>
      <c r="L20" s="97">
        <f>COUNTIF(Secondary!$C$13:$C$176,$J20)</f>
        <v>0</v>
      </c>
    </row>
    <row r="21" spans="1:12" s="89" customFormat="1">
      <c r="A21" s="136">
        <v>8</v>
      </c>
      <c r="B21" s="136" t="s">
        <v>212</v>
      </c>
      <c r="C21" s="137"/>
      <c r="D21" s="138"/>
      <c r="E21" s="138"/>
      <c r="F21" s="138"/>
      <c r="G21" s="138"/>
      <c r="H21" s="138"/>
      <c r="I21" s="138"/>
      <c r="J21" s="136"/>
      <c r="K21" s="136"/>
      <c r="L21" s="97">
        <f>COUNTIF(Secondary!$C$13:$C$176,$J21)</f>
        <v>0</v>
      </c>
    </row>
    <row r="22" spans="1:12" s="89" customFormat="1">
      <c r="A22" s="136">
        <v>9</v>
      </c>
      <c r="B22" s="136" t="s">
        <v>200</v>
      </c>
      <c r="C22" s="137" t="s">
        <v>198</v>
      </c>
      <c r="D22" s="138"/>
      <c r="E22" s="138"/>
      <c r="F22" s="138"/>
      <c r="G22" s="138"/>
      <c r="H22" s="138"/>
      <c r="I22" s="138"/>
      <c r="J22" s="136" t="s">
        <v>228</v>
      </c>
      <c r="K22" s="136" t="s">
        <v>194</v>
      </c>
      <c r="L22" s="97">
        <f>COUNTIF(Secondary!$C$13:$C$176,$J22)</f>
        <v>0</v>
      </c>
    </row>
    <row r="23" spans="1:12" s="79" customFormat="1">
      <c r="A23" s="139">
        <v>10</v>
      </c>
      <c r="B23" s="139"/>
      <c r="C23" s="140"/>
      <c r="D23" s="141"/>
      <c r="E23" s="141"/>
      <c r="F23" s="141"/>
      <c r="G23" s="141"/>
      <c r="H23" s="141"/>
      <c r="I23" s="141"/>
      <c r="J23" s="139" t="s">
        <v>229</v>
      </c>
      <c r="K23" s="139"/>
      <c r="L23" s="97">
        <f>COUNTIF(Secondary!$C$13:$C$176,$J23)</f>
        <v>0</v>
      </c>
    </row>
    <row r="24" spans="1:12" s="79" customFormat="1">
      <c r="A24" s="139">
        <v>11</v>
      </c>
      <c r="B24" s="139" t="s">
        <v>154</v>
      </c>
      <c r="C24" s="140" t="s">
        <v>213</v>
      </c>
      <c r="D24" s="141"/>
      <c r="E24" s="141"/>
      <c r="F24" s="141"/>
      <c r="G24" s="141"/>
      <c r="H24" s="141"/>
      <c r="I24" s="141"/>
      <c r="J24" s="143" t="s">
        <v>233</v>
      </c>
      <c r="K24" s="142">
        <v>200</v>
      </c>
      <c r="L24" s="97">
        <f>COUNTIF(Secondary!$C$13:$C$176,$J24)</f>
        <v>2</v>
      </c>
    </row>
    <row r="25" spans="1:12" s="79" customFormat="1">
      <c r="A25" s="139">
        <v>12</v>
      </c>
      <c r="B25" s="139" t="s">
        <v>154</v>
      </c>
      <c r="C25" s="140" t="s">
        <v>214</v>
      </c>
      <c r="D25" s="141"/>
      <c r="E25" s="141"/>
      <c r="F25" s="141"/>
      <c r="G25" s="141"/>
      <c r="H25" s="141"/>
      <c r="I25" s="141"/>
      <c r="J25" s="143" t="s">
        <v>234</v>
      </c>
      <c r="K25" s="142">
        <v>51.5</v>
      </c>
      <c r="L25" s="97">
        <f>COUNTIF(Secondary!$C$13:$C$176,$J25)</f>
        <v>2</v>
      </c>
    </row>
    <row r="26" spans="1:12" s="79" customFormat="1">
      <c r="A26" s="139">
        <v>13</v>
      </c>
      <c r="B26" s="139" t="s">
        <v>207</v>
      </c>
      <c r="C26" s="140"/>
      <c r="D26" s="141"/>
      <c r="E26" s="141"/>
      <c r="F26" s="141"/>
      <c r="G26" s="141"/>
      <c r="H26" s="141"/>
      <c r="I26" s="141"/>
      <c r="J26" s="139" t="s">
        <v>229</v>
      </c>
      <c r="K26" s="142">
        <v>251.5</v>
      </c>
      <c r="L26" s="97">
        <f>COUNTIF(Secondary!$C$13:$C$176,$J26)</f>
        <v>0</v>
      </c>
    </row>
    <row r="27" spans="1:12" s="89" customFormat="1">
      <c r="A27" s="136">
        <v>14</v>
      </c>
      <c r="B27" s="136" t="s">
        <v>306</v>
      </c>
      <c r="C27" s="137"/>
      <c r="D27" s="138"/>
      <c r="E27" s="138"/>
      <c r="F27" s="138"/>
      <c r="G27" s="138"/>
      <c r="H27" s="138"/>
      <c r="I27" s="138"/>
      <c r="J27" s="136"/>
      <c r="K27" s="136"/>
      <c r="L27" s="97">
        <f>COUNTIF(Secondary!$C$13:$C$176,$J27)</f>
        <v>0</v>
      </c>
    </row>
    <row r="28" spans="1:12" s="89" customFormat="1">
      <c r="A28" s="136">
        <v>15</v>
      </c>
      <c r="B28" s="136" t="s">
        <v>200</v>
      </c>
      <c r="C28" s="137" t="s">
        <v>307</v>
      </c>
      <c r="D28" s="138"/>
      <c r="E28" s="138"/>
      <c r="F28" s="138"/>
      <c r="G28" s="138"/>
      <c r="H28" s="138"/>
      <c r="I28" s="138"/>
      <c r="J28" s="136" t="s">
        <v>228</v>
      </c>
      <c r="K28" s="136" t="s">
        <v>194</v>
      </c>
      <c r="L28" s="97">
        <f>COUNTIF(Secondary!$C$13:$C$176,$J28)</f>
        <v>0</v>
      </c>
    </row>
    <row r="29" spans="1:12" s="79" customFormat="1">
      <c r="A29" s="139">
        <v>16</v>
      </c>
      <c r="B29" s="139"/>
      <c r="C29" s="140"/>
      <c r="D29" s="141"/>
      <c r="E29" s="141"/>
      <c r="F29" s="141"/>
      <c r="G29" s="141"/>
      <c r="H29" s="141"/>
      <c r="I29" s="141"/>
      <c r="J29" s="139" t="s">
        <v>229</v>
      </c>
      <c r="K29" s="139"/>
      <c r="L29" s="97">
        <f>COUNTIF(Secondary!$C$13:$C$176,$J29)</f>
        <v>0</v>
      </c>
    </row>
    <row r="30" spans="1:12" s="79" customFormat="1">
      <c r="A30" s="139">
        <v>17</v>
      </c>
      <c r="B30" s="139" t="s">
        <v>143</v>
      </c>
      <c r="C30" s="140" t="s">
        <v>308</v>
      </c>
      <c r="D30" s="141"/>
      <c r="E30" s="141"/>
      <c r="F30" s="141"/>
      <c r="G30" s="141"/>
      <c r="H30" s="141"/>
      <c r="I30" s="141"/>
      <c r="J30" s="139" t="s">
        <v>314</v>
      </c>
      <c r="K30" s="142">
        <v>139.41999999999999</v>
      </c>
      <c r="L30" s="97">
        <f>COUNTIF(Secondary!$C$13:$C$176,$J30)</f>
        <v>0</v>
      </c>
    </row>
    <row r="31" spans="1:12" s="79" customFormat="1">
      <c r="A31" s="139">
        <v>18</v>
      </c>
      <c r="B31" s="139" t="s">
        <v>143</v>
      </c>
      <c r="C31" s="140" t="s">
        <v>309</v>
      </c>
      <c r="D31" s="141"/>
      <c r="E31" s="141"/>
      <c r="F31" s="141"/>
      <c r="G31" s="141"/>
      <c r="H31" s="141"/>
      <c r="I31" s="141"/>
      <c r="J31" s="139" t="s">
        <v>314</v>
      </c>
      <c r="K31" s="142">
        <v>69.44</v>
      </c>
      <c r="L31" s="97">
        <f>COUNTIF(Secondary!$C$13:$C$176,$J31)</f>
        <v>0</v>
      </c>
    </row>
    <row r="32" spans="1:12" s="79" customFormat="1">
      <c r="A32" s="139">
        <v>19</v>
      </c>
      <c r="B32" s="139" t="s">
        <v>143</v>
      </c>
      <c r="C32" s="140" t="s">
        <v>310</v>
      </c>
      <c r="D32" s="141"/>
      <c r="E32" s="141"/>
      <c r="F32" s="141"/>
      <c r="G32" s="141"/>
      <c r="H32" s="141"/>
      <c r="I32" s="141"/>
      <c r="J32" s="139" t="s">
        <v>314</v>
      </c>
      <c r="K32" s="142">
        <v>19.36</v>
      </c>
      <c r="L32" s="97">
        <f>COUNTIF(Secondary!$C$13:$C$176,$J32)</f>
        <v>0</v>
      </c>
    </row>
    <row r="33" spans="1:12" s="79" customFormat="1">
      <c r="A33" s="139">
        <v>20</v>
      </c>
      <c r="B33" s="139" t="s">
        <v>216</v>
      </c>
      <c r="C33" s="140"/>
      <c r="D33" s="141"/>
      <c r="E33" s="141"/>
      <c r="F33" s="141"/>
      <c r="G33" s="141"/>
      <c r="H33" s="141"/>
      <c r="I33" s="141"/>
      <c r="J33" s="139" t="s">
        <v>229</v>
      </c>
      <c r="K33" s="142">
        <v>228.22</v>
      </c>
      <c r="L33" s="97">
        <f>COUNTIF(Secondary!$C$13:$C$176,$J33)</f>
        <v>0</v>
      </c>
    </row>
    <row r="34" spans="1:12" s="79" customFormat="1">
      <c r="A34" s="136">
        <v>21</v>
      </c>
      <c r="B34" s="136" t="s">
        <v>311</v>
      </c>
      <c r="C34" s="137"/>
      <c r="D34" s="141"/>
      <c r="E34" s="141"/>
      <c r="F34" s="141"/>
      <c r="G34" s="141"/>
      <c r="H34" s="141"/>
      <c r="I34" s="141"/>
      <c r="J34" s="136"/>
      <c r="K34" s="136"/>
      <c r="L34" s="97">
        <f>COUNTIF(Secondary!$C$13:$C$176,$J34)</f>
        <v>0</v>
      </c>
    </row>
    <row r="35" spans="1:12" s="79" customFormat="1">
      <c r="A35" s="136">
        <v>22</v>
      </c>
      <c r="B35" s="136" t="s">
        <v>200</v>
      </c>
      <c r="C35" s="137" t="s">
        <v>307</v>
      </c>
      <c r="D35" s="141"/>
      <c r="E35" s="141"/>
      <c r="F35" s="141"/>
      <c r="G35" s="141"/>
      <c r="H35" s="141"/>
      <c r="I35" s="141"/>
      <c r="J35" s="136" t="s">
        <v>228</v>
      </c>
      <c r="K35" s="136" t="s">
        <v>194</v>
      </c>
      <c r="L35" s="97">
        <f>COUNTIF(Secondary!$C$13:$C$176,$J35)</f>
        <v>0</v>
      </c>
    </row>
    <row r="36" spans="1:12" s="79" customFormat="1">
      <c r="A36" s="139">
        <v>23</v>
      </c>
      <c r="B36" s="139"/>
      <c r="C36" s="140"/>
      <c r="D36" s="141"/>
      <c r="E36" s="141"/>
      <c r="F36" s="141"/>
      <c r="G36" s="141"/>
      <c r="H36" s="141"/>
      <c r="I36" s="141"/>
      <c r="J36" s="139" t="s">
        <v>229</v>
      </c>
      <c r="K36" s="139"/>
      <c r="L36" s="97">
        <f>COUNTIF(Secondary!$C$13:$C$176,$J36)</f>
        <v>0</v>
      </c>
    </row>
    <row r="37" spans="1:12" s="79" customFormat="1">
      <c r="A37" s="139">
        <v>24</v>
      </c>
      <c r="B37" s="139" t="s">
        <v>143</v>
      </c>
      <c r="C37" s="140" t="s">
        <v>308</v>
      </c>
      <c r="D37" s="141"/>
      <c r="E37" s="141"/>
      <c r="F37" s="141"/>
      <c r="G37" s="141"/>
      <c r="H37" s="141"/>
      <c r="I37" s="141"/>
      <c r="J37" s="139" t="s">
        <v>315</v>
      </c>
      <c r="K37" s="142">
        <v>139.41999999999999</v>
      </c>
      <c r="L37" s="97">
        <f>COUNTIF(Secondary!$C$13:$C$176,$J37)</f>
        <v>0</v>
      </c>
    </row>
    <row r="38" spans="1:12" s="79" customFormat="1">
      <c r="A38" s="139">
        <v>25</v>
      </c>
      <c r="B38" s="139" t="s">
        <v>143</v>
      </c>
      <c r="C38" s="140" t="s">
        <v>309</v>
      </c>
      <c r="D38" s="141"/>
      <c r="E38" s="141"/>
      <c r="F38" s="141"/>
      <c r="G38" s="141"/>
      <c r="H38" s="141"/>
      <c r="I38" s="141"/>
      <c r="J38" s="139" t="s">
        <v>315</v>
      </c>
      <c r="K38" s="142">
        <v>69.44</v>
      </c>
      <c r="L38" s="97">
        <f>COUNTIF(Secondary!$C$13:$C$176,$J38)</f>
        <v>0</v>
      </c>
    </row>
    <row r="39" spans="1:12" s="79" customFormat="1">
      <c r="A39" s="139">
        <v>26</v>
      </c>
      <c r="B39" s="139" t="s">
        <v>143</v>
      </c>
      <c r="C39" s="140" t="s">
        <v>310</v>
      </c>
      <c r="D39" s="141"/>
      <c r="E39" s="141"/>
      <c r="F39" s="141"/>
      <c r="G39" s="141"/>
      <c r="H39" s="141"/>
      <c r="I39" s="141"/>
      <c r="J39" s="139" t="s">
        <v>315</v>
      </c>
      <c r="K39" s="142">
        <v>19.36</v>
      </c>
      <c r="L39" s="97">
        <f>COUNTIF(Secondary!$C$13:$C$176,$J39)</f>
        <v>0</v>
      </c>
    </row>
    <row r="40" spans="1:12" s="79" customFormat="1">
      <c r="A40" s="139">
        <v>27</v>
      </c>
      <c r="B40" s="139" t="s">
        <v>216</v>
      </c>
      <c r="C40" s="140"/>
      <c r="D40" s="141"/>
      <c r="E40" s="141"/>
      <c r="F40" s="141"/>
      <c r="G40" s="141"/>
      <c r="H40" s="141"/>
      <c r="I40" s="141"/>
      <c r="J40" s="139" t="s">
        <v>229</v>
      </c>
      <c r="K40" s="142">
        <v>228.22</v>
      </c>
      <c r="L40" s="97">
        <f>COUNTIF(Secondary!$C$13:$C$176,$J40)</f>
        <v>0</v>
      </c>
    </row>
    <row r="41" spans="1:12" s="89" customFormat="1">
      <c r="A41" s="136">
        <v>28</v>
      </c>
      <c r="B41" s="136" t="s">
        <v>312</v>
      </c>
      <c r="C41" s="137"/>
      <c r="D41" s="138"/>
      <c r="E41" s="138"/>
      <c r="F41" s="138"/>
      <c r="G41" s="138"/>
      <c r="H41" s="138"/>
      <c r="I41" s="138"/>
      <c r="J41" s="136"/>
      <c r="K41" s="136"/>
      <c r="L41" s="97">
        <f>COUNTIF(Secondary!$C$13:$C$176,$J41)</f>
        <v>0</v>
      </c>
    </row>
    <row r="42" spans="1:12" s="89" customFormat="1">
      <c r="A42" s="136">
        <v>29</v>
      </c>
      <c r="B42" s="136" t="s">
        <v>200</v>
      </c>
      <c r="C42" s="137" t="s">
        <v>307</v>
      </c>
      <c r="D42" s="138"/>
      <c r="E42" s="138"/>
      <c r="F42" s="138"/>
      <c r="G42" s="138"/>
      <c r="H42" s="138"/>
      <c r="I42" s="138"/>
      <c r="J42" s="136" t="s">
        <v>228</v>
      </c>
      <c r="K42" s="136" t="s">
        <v>194</v>
      </c>
      <c r="L42" s="97">
        <f>COUNTIF(Secondary!$C$13:$C$176,$J42)</f>
        <v>0</v>
      </c>
    </row>
    <row r="43" spans="1:12" s="79" customFormat="1">
      <c r="A43" s="139">
        <v>30</v>
      </c>
      <c r="B43" s="139"/>
      <c r="C43" s="140"/>
      <c r="D43" s="141"/>
      <c r="E43" s="141"/>
      <c r="F43" s="141"/>
      <c r="G43" s="141"/>
      <c r="H43" s="141"/>
      <c r="I43" s="141"/>
      <c r="J43" s="139" t="s">
        <v>229</v>
      </c>
      <c r="K43" s="139"/>
      <c r="L43" s="97">
        <f>COUNTIF(Secondary!$C$13:$C$176,$J43)</f>
        <v>0</v>
      </c>
    </row>
    <row r="44" spans="1:12" s="79" customFormat="1">
      <c r="A44" s="139">
        <v>31</v>
      </c>
      <c r="B44" s="139" t="s">
        <v>143</v>
      </c>
      <c r="C44" s="140" t="s">
        <v>308</v>
      </c>
      <c r="D44" s="141"/>
      <c r="E44" s="141"/>
      <c r="F44" s="141"/>
      <c r="G44" s="141"/>
      <c r="H44" s="141"/>
      <c r="I44" s="141"/>
      <c r="J44" s="139" t="s">
        <v>316</v>
      </c>
      <c r="K44" s="142">
        <v>61.58</v>
      </c>
      <c r="L44" s="97">
        <f>COUNTIF(Secondary!$C$13:$C$176,$J44)</f>
        <v>0</v>
      </c>
    </row>
    <row r="45" spans="1:12" s="79" customFormat="1">
      <c r="A45" s="139">
        <v>32</v>
      </c>
      <c r="B45" s="139" t="s">
        <v>143</v>
      </c>
      <c r="C45" s="140" t="s">
        <v>309</v>
      </c>
      <c r="D45" s="141"/>
      <c r="E45" s="141"/>
      <c r="F45" s="141"/>
      <c r="G45" s="141"/>
      <c r="H45" s="141"/>
      <c r="I45" s="141"/>
      <c r="J45" s="139" t="s">
        <v>316</v>
      </c>
      <c r="K45" s="142">
        <v>39.65</v>
      </c>
      <c r="L45" s="97">
        <f>COUNTIF(Secondary!$C$13:$C$176,$J45)</f>
        <v>0</v>
      </c>
    </row>
    <row r="46" spans="1:12" s="79" customFormat="1">
      <c r="A46" s="139">
        <v>33</v>
      </c>
      <c r="B46" s="139" t="s">
        <v>143</v>
      </c>
      <c r="C46" s="140" t="s">
        <v>310</v>
      </c>
      <c r="D46" s="141"/>
      <c r="E46" s="141"/>
      <c r="F46" s="141"/>
      <c r="G46" s="141"/>
      <c r="H46" s="141"/>
      <c r="I46" s="141"/>
      <c r="J46" s="139" t="s">
        <v>316</v>
      </c>
      <c r="K46" s="142">
        <v>17.600000000000001</v>
      </c>
      <c r="L46" s="97">
        <f>COUNTIF(Secondary!$C$13:$C$176,$J46)</f>
        <v>0</v>
      </c>
    </row>
    <row r="47" spans="1:12" s="79" customFormat="1">
      <c r="A47" s="139">
        <v>34</v>
      </c>
      <c r="B47" s="139" t="s">
        <v>216</v>
      </c>
      <c r="C47" s="140"/>
      <c r="D47" s="141"/>
      <c r="E47" s="141"/>
      <c r="F47" s="141"/>
      <c r="G47" s="141"/>
      <c r="H47" s="141"/>
      <c r="I47" s="141"/>
      <c r="J47" s="139" t="s">
        <v>229</v>
      </c>
      <c r="K47" s="142">
        <v>118.83</v>
      </c>
      <c r="L47" s="97">
        <f>COUNTIF(Secondary!$C$13:$C$176,$J47)</f>
        <v>0</v>
      </c>
    </row>
    <row r="48" spans="1:12" s="79" customFormat="1">
      <c r="A48" s="136">
        <v>35</v>
      </c>
      <c r="B48" s="136" t="s">
        <v>313</v>
      </c>
      <c r="C48" s="137"/>
      <c r="D48" s="141"/>
      <c r="E48" s="141"/>
      <c r="F48" s="141"/>
      <c r="G48" s="141"/>
      <c r="H48" s="141"/>
      <c r="I48" s="141"/>
      <c r="J48" s="136"/>
      <c r="K48" s="136"/>
      <c r="L48" s="97">
        <f>COUNTIF(Secondary!$C$13:$C$176,$J48)</f>
        <v>0</v>
      </c>
    </row>
    <row r="49" spans="1:12" s="79" customFormat="1">
      <c r="A49" s="136">
        <v>36</v>
      </c>
      <c r="B49" s="136" t="s">
        <v>200</v>
      </c>
      <c r="C49" s="137" t="s">
        <v>307</v>
      </c>
      <c r="D49" s="141"/>
      <c r="E49" s="141"/>
      <c r="F49" s="141"/>
      <c r="G49" s="141"/>
      <c r="H49" s="141"/>
      <c r="I49" s="141"/>
      <c r="J49" s="136" t="s">
        <v>228</v>
      </c>
      <c r="K49" s="136" t="s">
        <v>194</v>
      </c>
      <c r="L49" s="97">
        <f>COUNTIF(Secondary!$C$13:$C$176,$J49)</f>
        <v>0</v>
      </c>
    </row>
    <row r="50" spans="1:12" s="79" customFormat="1">
      <c r="A50" s="139">
        <v>37</v>
      </c>
      <c r="B50" s="139"/>
      <c r="C50" s="140"/>
      <c r="D50" s="141"/>
      <c r="E50" s="141"/>
      <c r="F50" s="141"/>
      <c r="G50" s="141"/>
      <c r="H50" s="141"/>
      <c r="I50" s="141"/>
      <c r="J50" s="139" t="s">
        <v>229</v>
      </c>
      <c r="K50" s="139"/>
      <c r="L50" s="97">
        <f>COUNTIF(Secondary!$C$13:$C$176,$J50)</f>
        <v>0</v>
      </c>
    </row>
    <row r="51" spans="1:12" s="79" customFormat="1">
      <c r="A51" s="139">
        <v>38</v>
      </c>
      <c r="B51" s="139" t="s">
        <v>143</v>
      </c>
      <c r="C51" s="140" t="s">
        <v>308</v>
      </c>
      <c r="D51" s="141"/>
      <c r="E51" s="141"/>
      <c r="F51" s="141"/>
      <c r="G51" s="141"/>
      <c r="H51" s="141"/>
      <c r="I51" s="141"/>
      <c r="J51" s="139" t="s">
        <v>317</v>
      </c>
      <c r="K51" s="142">
        <v>237.07</v>
      </c>
      <c r="L51" s="97">
        <f>COUNTIF(Secondary!$C$13:$C$176,$J51)</f>
        <v>0</v>
      </c>
    </row>
    <row r="52" spans="1:12" s="79" customFormat="1">
      <c r="A52" s="139">
        <v>39</v>
      </c>
      <c r="B52" s="139" t="s">
        <v>143</v>
      </c>
      <c r="C52" s="140" t="s">
        <v>309</v>
      </c>
      <c r="D52" s="141"/>
      <c r="E52" s="141"/>
      <c r="F52" s="141"/>
      <c r="G52" s="141"/>
      <c r="H52" s="141"/>
      <c r="I52" s="141"/>
      <c r="J52" s="139" t="s">
        <v>318</v>
      </c>
      <c r="K52" s="142">
        <v>152.65</v>
      </c>
      <c r="L52" s="97">
        <f>COUNTIF(Secondary!$C$13:$C$176,$J52)</f>
        <v>0</v>
      </c>
    </row>
    <row r="53" spans="1:12" s="79" customFormat="1">
      <c r="A53" s="139">
        <v>40</v>
      </c>
      <c r="B53" s="139" t="s">
        <v>143</v>
      </c>
      <c r="C53" s="140" t="s">
        <v>310</v>
      </c>
      <c r="D53" s="141"/>
      <c r="E53" s="141"/>
      <c r="F53" s="141"/>
      <c r="G53" s="141"/>
      <c r="H53" s="141"/>
      <c r="I53" s="141"/>
      <c r="J53" s="139" t="s">
        <v>317</v>
      </c>
      <c r="K53" s="142">
        <v>67.760000000000005</v>
      </c>
      <c r="L53" s="97">
        <f>COUNTIF(Secondary!$C$13:$C$176,$J53)</f>
        <v>0</v>
      </c>
    </row>
    <row r="54" spans="1:12" s="79" customFormat="1">
      <c r="A54" s="139">
        <v>41</v>
      </c>
      <c r="B54" s="139" t="s">
        <v>216</v>
      </c>
      <c r="C54" s="140"/>
      <c r="D54" s="141"/>
      <c r="E54" s="141"/>
      <c r="F54" s="141"/>
      <c r="G54" s="141"/>
      <c r="H54" s="141"/>
      <c r="I54" s="141"/>
      <c r="J54" s="139" t="s">
        <v>229</v>
      </c>
      <c r="K54" s="142">
        <v>457.48</v>
      </c>
      <c r="L54" s="97">
        <f>COUNTIF(Secondary!$C$13:$C$176,$J54)</f>
        <v>0</v>
      </c>
    </row>
    <row r="55" spans="1:12" s="89" customFormat="1">
      <c r="A55" s="136">
        <v>42</v>
      </c>
      <c r="B55" s="136" t="s">
        <v>208</v>
      </c>
      <c r="C55" s="137"/>
      <c r="D55" s="138"/>
      <c r="E55" s="138"/>
      <c r="F55" s="138"/>
      <c r="G55" s="138"/>
      <c r="H55" s="138"/>
      <c r="I55" s="138"/>
      <c r="J55" s="136"/>
      <c r="K55" s="136"/>
      <c r="L55" s="97">
        <f>COUNTIF(Secondary!$C$13:$C$176,$J55)</f>
        <v>0</v>
      </c>
    </row>
    <row r="56" spans="1:12" s="89" customFormat="1">
      <c r="A56" s="136">
        <v>43</v>
      </c>
      <c r="B56" s="136" t="s">
        <v>209</v>
      </c>
      <c r="C56" s="137" t="s">
        <v>210</v>
      </c>
      <c r="D56" s="138"/>
      <c r="E56" s="138"/>
      <c r="F56" s="138"/>
      <c r="G56" s="138"/>
      <c r="H56" s="138"/>
      <c r="I56" s="138"/>
      <c r="J56" s="136" t="s">
        <v>228</v>
      </c>
      <c r="K56" s="136" t="s">
        <v>194</v>
      </c>
      <c r="L56" s="97">
        <f>COUNTIF(Secondary!$C$13:$C$176,$J56)</f>
        <v>0</v>
      </c>
    </row>
    <row r="57" spans="1:12" s="79" customFormat="1">
      <c r="A57" s="139">
        <v>44</v>
      </c>
      <c r="B57" s="139"/>
      <c r="C57" s="140"/>
      <c r="D57" s="141"/>
      <c r="E57" s="141"/>
      <c r="F57" s="141"/>
      <c r="G57" s="141"/>
      <c r="H57" s="141"/>
      <c r="I57" s="141"/>
      <c r="J57" s="139" t="s">
        <v>229</v>
      </c>
      <c r="K57" s="139"/>
      <c r="L57" s="97">
        <f>COUNTIF(Secondary!$C$13:$C$176,$J57)</f>
        <v>0</v>
      </c>
    </row>
    <row r="58" spans="1:12" s="79" customFormat="1">
      <c r="A58" s="139">
        <v>45</v>
      </c>
      <c r="B58" s="139" t="s">
        <v>143</v>
      </c>
      <c r="C58" s="140" t="s">
        <v>184</v>
      </c>
      <c r="D58" s="141"/>
      <c r="E58" s="141"/>
      <c r="F58" s="141"/>
      <c r="G58" s="141"/>
      <c r="H58" s="141"/>
      <c r="I58" s="141"/>
      <c r="J58" s="139" t="s">
        <v>235</v>
      </c>
      <c r="K58" s="142">
        <v>4</v>
      </c>
      <c r="L58" s="97">
        <f>COUNTIF(Secondary!$C$13:$C$176,$J58)</f>
        <v>3</v>
      </c>
    </row>
    <row r="59" spans="1:12" s="79" customFormat="1">
      <c r="A59" s="139">
        <v>46</v>
      </c>
      <c r="B59" s="139" t="s">
        <v>143</v>
      </c>
      <c r="C59" s="140" t="s">
        <v>185</v>
      </c>
      <c r="D59" s="141"/>
      <c r="E59" s="141"/>
      <c r="F59" s="141"/>
      <c r="G59" s="141"/>
      <c r="H59" s="141"/>
      <c r="I59" s="141"/>
      <c r="J59" s="139" t="s">
        <v>236</v>
      </c>
      <c r="K59" s="142">
        <v>4</v>
      </c>
      <c r="L59" s="97">
        <f>COUNTIF(Secondary!$C$13:$C$176,$J59)</f>
        <v>3</v>
      </c>
    </row>
    <row r="60" spans="1:12" s="79" customFormat="1">
      <c r="A60" s="139">
        <v>47</v>
      </c>
      <c r="B60" s="139" t="s">
        <v>143</v>
      </c>
      <c r="C60" s="140" t="s">
        <v>186</v>
      </c>
      <c r="D60" s="141"/>
      <c r="E60" s="141"/>
      <c r="F60" s="141"/>
      <c r="G60" s="141"/>
      <c r="H60" s="141"/>
      <c r="I60" s="141"/>
      <c r="J60" s="139" t="s">
        <v>237</v>
      </c>
      <c r="K60" s="142">
        <v>4</v>
      </c>
      <c r="L60" s="97">
        <f>COUNTIF(Secondary!$C$13:$C$176,$J60)</f>
        <v>3</v>
      </c>
    </row>
    <row r="61" spans="1:12" s="89" customFormat="1">
      <c r="A61" s="139">
        <v>48</v>
      </c>
      <c r="B61" s="139" t="s">
        <v>143</v>
      </c>
      <c r="C61" s="140" t="s">
        <v>187</v>
      </c>
      <c r="D61" s="138"/>
      <c r="E61" s="138"/>
      <c r="F61" s="138"/>
      <c r="G61" s="138"/>
      <c r="H61" s="138"/>
      <c r="I61" s="138"/>
      <c r="J61" s="139" t="s">
        <v>237</v>
      </c>
      <c r="K61" s="142">
        <v>4</v>
      </c>
      <c r="L61" s="97">
        <f>COUNTIF(Secondary!$C$13:$C$176,$J61)</f>
        <v>3</v>
      </c>
    </row>
    <row r="62" spans="1:12" s="89" customFormat="1">
      <c r="A62" s="139">
        <v>49</v>
      </c>
      <c r="B62" s="139" t="s">
        <v>143</v>
      </c>
      <c r="C62" s="140" t="s">
        <v>188</v>
      </c>
      <c r="D62" s="138"/>
      <c r="E62" s="138"/>
      <c r="F62" s="138"/>
      <c r="G62" s="138"/>
      <c r="H62" s="138"/>
      <c r="I62" s="138"/>
      <c r="J62" s="139" t="s">
        <v>238</v>
      </c>
      <c r="K62" s="142">
        <v>4</v>
      </c>
      <c r="L62" s="97">
        <f>COUNTIF(Secondary!$C$13:$C$176,$J62)</f>
        <v>3</v>
      </c>
    </row>
    <row r="63" spans="1:12" s="79" customFormat="1">
      <c r="A63" s="139">
        <v>50</v>
      </c>
      <c r="B63" s="139" t="s">
        <v>143</v>
      </c>
      <c r="C63" s="140" t="s">
        <v>189</v>
      </c>
      <c r="D63" s="141"/>
      <c r="E63" s="141"/>
      <c r="F63" s="141"/>
      <c r="G63" s="141"/>
      <c r="H63" s="141"/>
      <c r="I63" s="141"/>
      <c r="J63" s="139" t="s">
        <v>239</v>
      </c>
      <c r="K63" s="142">
        <v>4</v>
      </c>
      <c r="L63" s="97">
        <f>COUNTIF(Secondary!$C$13:$C$176,$J63)</f>
        <v>3</v>
      </c>
    </row>
    <row r="64" spans="1:12" s="79" customFormat="1">
      <c r="A64" s="139">
        <v>51</v>
      </c>
      <c r="B64" s="139" t="s">
        <v>143</v>
      </c>
      <c r="C64" s="140" t="s">
        <v>190</v>
      </c>
      <c r="D64" s="141"/>
      <c r="E64" s="141"/>
      <c r="F64" s="141"/>
      <c r="G64" s="141"/>
      <c r="H64" s="141"/>
      <c r="I64" s="141"/>
      <c r="J64" s="139" t="s">
        <v>240</v>
      </c>
      <c r="K64" s="142">
        <v>4</v>
      </c>
      <c r="L64" s="97">
        <f>COUNTIF(Secondary!$C$13:$C$176,$J64)</f>
        <v>3</v>
      </c>
    </row>
    <row r="65" spans="1:12" s="79" customFormat="1">
      <c r="A65" s="139">
        <v>52</v>
      </c>
      <c r="B65" s="139" t="s">
        <v>143</v>
      </c>
      <c r="C65" s="140" t="s">
        <v>191</v>
      </c>
      <c r="D65" s="141"/>
      <c r="E65" s="141"/>
      <c r="F65" s="141"/>
      <c r="G65" s="141"/>
      <c r="H65" s="141"/>
      <c r="I65" s="141"/>
      <c r="J65" s="139" t="s">
        <v>239</v>
      </c>
      <c r="K65" s="142">
        <v>4</v>
      </c>
      <c r="L65" s="97">
        <f>COUNTIF(Secondary!$C$13:$C$176,$J65)</f>
        <v>3</v>
      </c>
    </row>
    <row r="66" spans="1:12" s="79" customFormat="1">
      <c r="A66" s="139">
        <v>53</v>
      </c>
      <c r="B66" s="139" t="s">
        <v>143</v>
      </c>
      <c r="C66" s="140" t="s">
        <v>192</v>
      </c>
      <c r="D66" s="141"/>
      <c r="E66" s="141"/>
      <c r="F66" s="141"/>
      <c r="G66" s="141"/>
      <c r="H66" s="141"/>
      <c r="I66" s="141"/>
      <c r="J66" s="139" t="s">
        <v>241</v>
      </c>
      <c r="K66" s="142">
        <v>4</v>
      </c>
      <c r="L66" s="97">
        <f>COUNTIF(Secondary!$C$13:$C$176,$J66)</f>
        <v>3</v>
      </c>
    </row>
    <row r="67" spans="1:12" s="79" customFormat="1">
      <c r="A67" s="139">
        <v>54</v>
      </c>
      <c r="B67" s="139" t="s">
        <v>143</v>
      </c>
      <c r="C67" s="140" t="s">
        <v>193</v>
      </c>
      <c r="D67" s="141"/>
      <c r="E67" s="141"/>
      <c r="F67" s="141"/>
      <c r="G67" s="141"/>
      <c r="H67" s="141"/>
      <c r="I67" s="141"/>
      <c r="J67" s="139" t="s">
        <v>241</v>
      </c>
      <c r="K67" s="142">
        <v>4</v>
      </c>
      <c r="L67" s="97">
        <f>COUNTIF(Secondary!$C$13:$C$176,$J67)</f>
        <v>3</v>
      </c>
    </row>
    <row r="68" spans="1:12" s="79" customFormat="1">
      <c r="A68" s="139">
        <v>55</v>
      </c>
      <c r="B68" s="139" t="s">
        <v>211</v>
      </c>
      <c r="C68" s="140"/>
      <c r="D68" s="141"/>
      <c r="E68" s="141"/>
      <c r="F68" s="141"/>
      <c r="G68" s="141"/>
      <c r="H68" s="141"/>
      <c r="I68" s="141"/>
      <c r="J68" s="139" t="s">
        <v>229</v>
      </c>
      <c r="K68" s="142">
        <v>40</v>
      </c>
      <c r="L68" s="97">
        <f>COUNTIF(Secondary!$C$13:$C$176,$J68)</f>
        <v>0</v>
      </c>
    </row>
    <row r="69" spans="1:12" s="79" customFormat="1">
      <c r="A69" s="136">
        <v>56</v>
      </c>
      <c r="B69" s="136" t="s">
        <v>217</v>
      </c>
      <c r="C69" s="137"/>
      <c r="D69" s="141"/>
      <c r="E69" s="141"/>
      <c r="F69" s="141"/>
      <c r="G69" s="141"/>
      <c r="H69" s="141"/>
      <c r="I69" s="141"/>
      <c r="J69" s="136"/>
      <c r="K69" s="136"/>
      <c r="L69" s="97">
        <f>COUNTIF(Secondary!$C$13:$C$176,$J69)</f>
        <v>0</v>
      </c>
    </row>
    <row r="70" spans="1:12" s="79" customFormat="1">
      <c r="A70" s="136">
        <v>57</v>
      </c>
      <c r="B70" s="136" t="s">
        <v>209</v>
      </c>
      <c r="C70" s="137" t="s">
        <v>210</v>
      </c>
      <c r="D70" s="141"/>
      <c r="E70" s="141"/>
      <c r="F70" s="141"/>
      <c r="G70" s="141"/>
      <c r="H70" s="141"/>
      <c r="I70" s="141"/>
      <c r="J70" s="136" t="s">
        <v>228</v>
      </c>
      <c r="K70" s="136" t="s">
        <v>194</v>
      </c>
      <c r="L70" s="97">
        <f>COUNTIF(Secondary!$C$13:$C$176,$J70)</f>
        <v>0</v>
      </c>
    </row>
    <row r="71" spans="1:12" s="79" customFormat="1">
      <c r="A71" s="139">
        <v>58</v>
      </c>
      <c r="B71" s="139"/>
      <c r="C71" s="140"/>
      <c r="D71" s="141"/>
      <c r="E71" s="141"/>
      <c r="F71" s="141"/>
      <c r="G71" s="141"/>
      <c r="H71" s="141"/>
      <c r="I71" s="141"/>
      <c r="J71" s="139" t="s">
        <v>229</v>
      </c>
      <c r="K71" s="139"/>
      <c r="L71" s="97">
        <f>COUNTIF(Secondary!$C$13:$C$176,$J71)</f>
        <v>0</v>
      </c>
    </row>
    <row r="72" spans="1:12" s="79" customFormat="1">
      <c r="A72" s="139">
        <v>59</v>
      </c>
      <c r="B72" s="139" t="s">
        <v>143</v>
      </c>
      <c r="C72" s="140" t="s">
        <v>184</v>
      </c>
      <c r="D72" s="141"/>
      <c r="E72" s="141"/>
      <c r="F72" s="141"/>
      <c r="G72" s="141"/>
      <c r="H72" s="141"/>
      <c r="I72" s="141"/>
      <c r="J72" s="139" t="s">
        <v>242</v>
      </c>
      <c r="K72" s="142">
        <v>1</v>
      </c>
      <c r="L72" s="97">
        <f>COUNTIF(Secondary!$C$13:$C$176,$J72)</f>
        <v>4</v>
      </c>
    </row>
    <row r="73" spans="1:12" s="79" customFormat="1">
      <c r="A73" s="139">
        <v>60</v>
      </c>
      <c r="B73" s="139" t="s">
        <v>143</v>
      </c>
      <c r="C73" s="140" t="s">
        <v>185</v>
      </c>
      <c r="D73" s="141"/>
      <c r="E73" s="141"/>
      <c r="F73" s="141"/>
      <c r="G73" s="141"/>
      <c r="H73" s="141"/>
      <c r="I73" s="141"/>
      <c r="J73" s="139" t="s">
        <v>243</v>
      </c>
      <c r="K73" s="142">
        <v>1</v>
      </c>
      <c r="L73" s="97">
        <f>COUNTIF(Secondary!$C$13:$C$176,$J73)</f>
        <v>4</v>
      </c>
    </row>
    <row r="74" spans="1:12" s="79" customFormat="1">
      <c r="A74" s="139">
        <v>61</v>
      </c>
      <c r="B74" s="139" t="s">
        <v>143</v>
      </c>
      <c r="C74" s="140" t="s">
        <v>186</v>
      </c>
      <c r="D74" s="141"/>
      <c r="E74" s="141"/>
      <c r="F74" s="141"/>
      <c r="G74" s="141"/>
      <c r="H74" s="141"/>
      <c r="I74" s="141"/>
      <c r="J74" s="139" t="s">
        <v>244</v>
      </c>
      <c r="K74" s="142">
        <v>1</v>
      </c>
      <c r="L74" s="97">
        <f>COUNTIF(Secondary!$C$13:$C$176,$J74)</f>
        <v>4</v>
      </c>
    </row>
    <row r="75" spans="1:12" s="79" customFormat="1">
      <c r="A75" s="139">
        <v>62</v>
      </c>
      <c r="B75" s="139" t="s">
        <v>143</v>
      </c>
      <c r="C75" s="140" t="s">
        <v>187</v>
      </c>
      <c r="D75" s="141"/>
      <c r="E75" s="141"/>
      <c r="F75" s="141"/>
      <c r="G75" s="141"/>
      <c r="H75" s="141"/>
      <c r="I75" s="141"/>
      <c r="J75" s="139" t="s">
        <v>244</v>
      </c>
      <c r="K75" s="142">
        <v>1</v>
      </c>
      <c r="L75" s="97">
        <f>COUNTIF(Secondary!$C$13:$C$176,$J75)</f>
        <v>4</v>
      </c>
    </row>
    <row r="76" spans="1:12" s="79" customFormat="1">
      <c r="A76" s="139">
        <v>63</v>
      </c>
      <c r="B76" s="139" t="s">
        <v>143</v>
      </c>
      <c r="C76" s="140" t="s">
        <v>188</v>
      </c>
      <c r="D76" s="141"/>
      <c r="E76" s="141"/>
      <c r="F76" s="141"/>
      <c r="G76" s="141"/>
      <c r="H76" s="141"/>
      <c r="I76" s="141"/>
      <c r="J76" s="139" t="s">
        <v>245</v>
      </c>
      <c r="K76" s="142">
        <v>1</v>
      </c>
      <c r="L76" s="97">
        <f>COUNTIF(Secondary!$C$13:$C$176,$J76)</f>
        <v>4</v>
      </c>
    </row>
    <row r="77" spans="1:12" s="79" customFormat="1">
      <c r="A77" s="139">
        <v>64</v>
      </c>
      <c r="B77" s="139" t="s">
        <v>143</v>
      </c>
      <c r="C77" s="140" t="s">
        <v>189</v>
      </c>
      <c r="D77" s="141"/>
      <c r="E77" s="141"/>
      <c r="F77" s="141"/>
      <c r="G77" s="141"/>
      <c r="H77" s="141"/>
      <c r="I77" s="141"/>
      <c r="J77" s="139" t="s">
        <v>246</v>
      </c>
      <c r="K77" s="142">
        <v>1</v>
      </c>
      <c r="L77" s="97">
        <f>COUNTIF(Secondary!$C$13:$C$176,$J77)</f>
        <v>4</v>
      </c>
    </row>
    <row r="78" spans="1:12" s="79" customFormat="1">
      <c r="A78" s="139">
        <v>65</v>
      </c>
      <c r="B78" s="139" t="s">
        <v>143</v>
      </c>
      <c r="C78" s="140" t="s">
        <v>190</v>
      </c>
      <c r="D78" s="141"/>
      <c r="E78" s="141"/>
      <c r="F78" s="141"/>
      <c r="G78" s="141"/>
      <c r="H78" s="141"/>
      <c r="I78" s="141"/>
      <c r="J78" s="139" t="s">
        <v>247</v>
      </c>
      <c r="K78" s="142">
        <v>1</v>
      </c>
      <c r="L78" s="97">
        <f>COUNTIF(Secondary!$C$13:$C$176,$J78)</f>
        <v>4</v>
      </c>
    </row>
    <row r="79" spans="1:12" s="79" customFormat="1">
      <c r="A79" s="139">
        <v>66</v>
      </c>
      <c r="B79" s="139" t="s">
        <v>143</v>
      </c>
      <c r="C79" s="140" t="s">
        <v>191</v>
      </c>
      <c r="D79" s="141"/>
      <c r="E79" s="141"/>
      <c r="F79" s="141"/>
      <c r="G79" s="141"/>
      <c r="H79" s="141"/>
      <c r="I79" s="141"/>
      <c r="J79" s="139" t="s">
        <v>246</v>
      </c>
      <c r="K79" s="142">
        <v>1</v>
      </c>
      <c r="L79" s="97">
        <f>COUNTIF(Secondary!$C$13:$C$176,$J79)</f>
        <v>4</v>
      </c>
    </row>
    <row r="80" spans="1:12" s="79" customFormat="1">
      <c r="A80" s="139">
        <v>67</v>
      </c>
      <c r="B80" s="139" t="s">
        <v>143</v>
      </c>
      <c r="C80" s="140" t="s">
        <v>192</v>
      </c>
      <c r="D80" s="141"/>
      <c r="E80" s="141"/>
      <c r="F80" s="141"/>
      <c r="G80" s="141"/>
      <c r="H80" s="141"/>
      <c r="I80" s="141"/>
      <c r="J80" s="139" t="s">
        <v>248</v>
      </c>
      <c r="K80" s="142">
        <v>1</v>
      </c>
      <c r="L80" s="97">
        <f>COUNTIF(Secondary!$C$13:$C$176,$J80)</f>
        <v>4</v>
      </c>
    </row>
    <row r="81" spans="1:12" s="79" customFormat="1">
      <c r="A81" s="139">
        <v>68</v>
      </c>
      <c r="B81" s="139" t="s">
        <v>143</v>
      </c>
      <c r="C81" s="140" t="s">
        <v>193</v>
      </c>
      <c r="D81" s="141"/>
      <c r="E81" s="141"/>
      <c r="F81" s="141"/>
      <c r="G81" s="141"/>
      <c r="H81" s="141"/>
      <c r="I81" s="141"/>
      <c r="J81" s="139" t="s">
        <v>248</v>
      </c>
      <c r="K81" s="142">
        <v>1</v>
      </c>
      <c r="L81" s="97">
        <f>COUNTIF(Secondary!$C$13:$C$176,$J81)</f>
        <v>4</v>
      </c>
    </row>
    <row r="82" spans="1:12" s="79" customFormat="1">
      <c r="A82" s="139">
        <v>69</v>
      </c>
      <c r="B82" s="139" t="s">
        <v>211</v>
      </c>
      <c r="C82" s="140"/>
      <c r="D82" s="141"/>
      <c r="E82" s="141"/>
      <c r="F82" s="141"/>
      <c r="G82" s="141"/>
      <c r="H82" s="141"/>
      <c r="I82" s="141"/>
      <c r="J82" s="139" t="s">
        <v>229</v>
      </c>
      <c r="K82" s="142">
        <v>10</v>
      </c>
      <c r="L82" s="97">
        <f>COUNTIF(Secondary!$C$13:$C$176,$J82)</f>
        <v>0</v>
      </c>
    </row>
    <row r="83" spans="1:12" s="79" customFormat="1">
      <c r="A83" s="136">
        <v>70</v>
      </c>
      <c r="B83" s="136" t="s">
        <v>206</v>
      </c>
      <c r="C83" s="137"/>
      <c r="D83" s="141"/>
      <c r="E83" s="141"/>
      <c r="F83" s="141"/>
      <c r="G83" s="141"/>
      <c r="H83" s="141"/>
      <c r="I83" s="141"/>
      <c r="J83" s="136"/>
      <c r="K83" s="136"/>
      <c r="L83" s="97">
        <f>COUNTIF(Secondary!$C$13:$C$176,$J83)</f>
        <v>0</v>
      </c>
    </row>
    <row r="84" spans="1:12" s="79" customFormat="1">
      <c r="A84" s="136">
        <v>71</v>
      </c>
      <c r="B84" s="136" t="s">
        <v>200</v>
      </c>
      <c r="C84" s="137" t="s">
        <v>198</v>
      </c>
      <c r="D84" s="141"/>
      <c r="E84" s="141"/>
      <c r="F84" s="141"/>
      <c r="G84" s="141"/>
      <c r="H84" s="141"/>
      <c r="I84" s="141"/>
      <c r="J84" s="136" t="s">
        <v>228</v>
      </c>
      <c r="K84" s="136" t="s">
        <v>194</v>
      </c>
      <c r="L84" s="97">
        <f>COUNTIF(Secondary!$C$13:$C$176,$J84)</f>
        <v>0</v>
      </c>
    </row>
    <row r="85" spans="1:12" s="79" customFormat="1">
      <c r="A85" s="139">
        <v>72</v>
      </c>
      <c r="B85" s="139"/>
      <c r="C85" s="140"/>
      <c r="D85" s="141"/>
      <c r="E85" s="141"/>
      <c r="F85" s="141"/>
      <c r="G85" s="141"/>
      <c r="H85" s="141"/>
      <c r="I85" s="141"/>
      <c r="J85" s="139" t="s">
        <v>229</v>
      </c>
      <c r="K85" s="139"/>
      <c r="L85" s="97">
        <f>COUNTIF(Secondary!$C$13:$C$176,$J85)</f>
        <v>0</v>
      </c>
    </row>
    <row r="86" spans="1:12" s="79" customFormat="1">
      <c r="A86" s="139">
        <v>73</v>
      </c>
      <c r="B86" s="139" t="s">
        <v>183</v>
      </c>
      <c r="C86" s="140"/>
      <c r="D86" s="141"/>
      <c r="E86" s="141"/>
      <c r="F86" s="141"/>
      <c r="G86" s="141"/>
      <c r="H86" s="141"/>
      <c r="I86" s="141"/>
      <c r="J86" s="139" t="s">
        <v>249</v>
      </c>
      <c r="K86" s="142">
        <v>1</v>
      </c>
      <c r="L86" s="97">
        <f>COUNTIF(Secondary!$C$13:$C$176,$J86)</f>
        <v>4</v>
      </c>
    </row>
    <row r="87" spans="1:12" s="79" customFormat="1">
      <c r="A87" s="139">
        <v>74</v>
      </c>
      <c r="B87" s="139" t="s">
        <v>183</v>
      </c>
      <c r="C87" s="140"/>
      <c r="D87" s="141"/>
      <c r="E87" s="141"/>
      <c r="F87" s="141"/>
      <c r="G87" s="141"/>
      <c r="H87" s="141"/>
      <c r="I87" s="141"/>
      <c r="J87" s="139" t="s">
        <v>249</v>
      </c>
      <c r="K87" s="142">
        <v>1</v>
      </c>
      <c r="L87" s="97">
        <f>COUNTIF(Secondary!$C$13:$C$176,$J87)</f>
        <v>4</v>
      </c>
    </row>
    <row r="88" spans="1:12" s="79" customFormat="1">
      <c r="A88" s="139">
        <v>75</v>
      </c>
      <c r="B88" s="139" t="s">
        <v>207</v>
      </c>
      <c r="C88" s="140"/>
      <c r="D88" s="141"/>
      <c r="E88" s="141"/>
      <c r="F88" s="141"/>
      <c r="G88" s="141"/>
      <c r="H88" s="141"/>
      <c r="I88" s="141"/>
      <c r="J88" s="139" t="s">
        <v>229</v>
      </c>
      <c r="K88" s="142">
        <v>2</v>
      </c>
      <c r="L88" s="97">
        <f>COUNTIF(Secondary!$C$13:$C$176,$J88)</f>
        <v>0</v>
      </c>
    </row>
    <row r="89" spans="1:12" s="79" customFormat="1">
      <c r="A89" s="136">
        <v>76</v>
      </c>
      <c r="B89" s="136" t="s">
        <v>203</v>
      </c>
      <c r="C89" s="137"/>
      <c r="D89" s="141"/>
      <c r="E89" s="141"/>
      <c r="F89" s="141"/>
      <c r="G89" s="141"/>
      <c r="H89" s="141"/>
      <c r="I89" s="141"/>
      <c r="J89" s="136"/>
      <c r="K89" s="136"/>
      <c r="L89" s="97">
        <f>COUNTIF(Secondary!$C$13:$C$176,$J89)</f>
        <v>0</v>
      </c>
    </row>
    <row r="90" spans="1:12" s="79" customFormat="1">
      <c r="A90" s="136">
        <v>77</v>
      </c>
      <c r="B90" s="136" t="s">
        <v>204</v>
      </c>
      <c r="C90" s="137" t="s">
        <v>198</v>
      </c>
      <c r="D90" s="141"/>
      <c r="E90" s="141"/>
      <c r="F90" s="141"/>
      <c r="G90" s="141"/>
      <c r="H90" s="141"/>
      <c r="I90" s="141"/>
      <c r="J90" s="136" t="s">
        <v>228</v>
      </c>
      <c r="K90" s="136" t="s">
        <v>194</v>
      </c>
      <c r="L90" s="97">
        <f>COUNTIF(Secondary!$C$13:$C$176,$J90)</f>
        <v>0</v>
      </c>
    </row>
    <row r="91" spans="1:12" s="79" customFormat="1">
      <c r="A91" s="139">
        <v>78</v>
      </c>
      <c r="B91" s="139"/>
      <c r="C91" s="140"/>
      <c r="D91" s="141"/>
      <c r="E91" s="141"/>
      <c r="F91" s="141"/>
      <c r="G91" s="141"/>
      <c r="H91" s="141"/>
      <c r="I91" s="141"/>
      <c r="J91" s="139" t="s">
        <v>229</v>
      </c>
      <c r="K91" s="139"/>
      <c r="L91" s="97">
        <f>COUNTIF(Secondary!$C$13:$C$176,$J91)</f>
        <v>0</v>
      </c>
    </row>
    <row r="92" spans="1:12" s="79" customFormat="1">
      <c r="A92" s="139">
        <v>79</v>
      </c>
      <c r="B92" s="139" t="s">
        <v>154</v>
      </c>
      <c r="C92" s="140" t="s">
        <v>155</v>
      </c>
      <c r="D92" s="141"/>
      <c r="E92" s="141"/>
      <c r="F92" s="141"/>
      <c r="G92" s="141"/>
      <c r="H92" s="141"/>
      <c r="I92" s="141"/>
      <c r="J92" s="139" t="s">
        <v>250</v>
      </c>
      <c r="K92" s="142">
        <v>4.0999999999999996</v>
      </c>
      <c r="L92" s="97">
        <f>COUNTIF(Secondary!$C$13:$C$176,$J92)</f>
        <v>4</v>
      </c>
    </row>
    <row r="93" spans="1:12" s="89" customFormat="1">
      <c r="A93" s="139">
        <v>80</v>
      </c>
      <c r="B93" s="139" t="s">
        <v>154</v>
      </c>
      <c r="C93" s="140" t="s">
        <v>156</v>
      </c>
      <c r="D93" s="138"/>
      <c r="E93" s="138"/>
      <c r="F93" s="138"/>
      <c r="G93" s="138"/>
      <c r="H93" s="138"/>
      <c r="I93" s="138"/>
      <c r="J93" s="139" t="s">
        <v>250</v>
      </c>
      <c r="K93" s="142">
        <v>4.4000000000000004</v>
      </c>
      <c r="L93" s="97">
        <f>COUNTIF(Secondary!$C$13:$C$176,$J93)</f>
        <v>4</v>
      </c>
    </row>
    <row r="94" spans="1:12" s="89" customFormat="1">
      <c r="A94" s="139">
        <v>81</v>
      </c>
      <c r="B94" s="139" t="s">
        <v>154</v>
      </c>
      <c r="C94" s="140" t="s">
        <v>157</v>
      </c>
      <c r="D94" s="138"/>
      <c r="E94" s="138"/>
      <c r="F94" s="138"/>
      <c r="G94" s="138"/>
      <c r="H94" s="138"/>
      <c r="I94" s="138"/>
      <c r="J94" s="139" t="s">
        <v>251</v>
      </c>
      <c r="K94" s="142">
        <v>4.4000000000000004</v>
      </c>
      <c r="L94" s="97">
        <f>COUNTIF(Secondary!$C$13:$C$176,$J94)</f>
        <v>4</v>
      </c>
    </row>
    <row r="95" spans="1:12" s="79" customFormat="1">
      <c r="A95" s="139">
        <v>82</v>
      </c>
      <c r="B95" s="139" t="s">
        <v>154</v>
      </c>
      <c r="C95" s="140" t="s">
        <v>158</v>
      </c>
      <c r="D95" s="141"/>
      <c r="E95" s="141"/>
      <c r="F95" s="141"/>
      <c r="G95" s="141"/>
      <c r="H95" s="141"/>
      <c r="I95" s="141"/>
      <c r="J95" s="139" t="s">
        <v>251</v>
      </c>
      <c r="K95" s="142">
        <v>4.0999999999999996</v>
      </c>
      <c r="L95" s="97">
        <f>COUNTIF(Secondary!$C$13:$C$176,$J95)</f>
        <v>4</v>
      </c>
    </row>
    <row r="96" spans="1:12" s="79" customFormat="1">
      <c r="A96" s="139">
        <v>83</v>
      </c>
      <c r="B96" s="139" t="s">
        <v>154</v>
      </c>
      <c r="C96" s="140" t="s">
        <v>159</v>
      </c>
      <c r="D96" s="141"/>
      <c r="E96" s="141"/>
      <c r="F96" s="141"/>
      <c r="G96" s="141"/>
      <c r="H96" s="141"/>
      <c r="I96" s="141"/>
      <c r="J96" s="139" t="s">
        <v>252</v>
      </c>
      <c r="K96" s="142">
        <v>4.18</v>
      </c>
      <c r="L96" s="97">
        <f>COUNTIF(Secondary!$C$13:$C$176,$J96)</f>
        <v>4</v>
      </c>
    </row>
    <row r="97" spans="1:12" s="79" customFormat="1">
      <c r="A97" s="139">
        <v>84</v>
      </c>
      <c r="B97" s="139" t="s">
        <v>154</v>
      </c>
      <c r="C97" s="140" t="s">
        <v>160</v>
      </c>
      <c r="D97" s="141"/>
      <c r="E97" s="141"/>
      <c r="F97" s="141"/>
      <c r="G97" s="141"/>
      <c r="H97" s="141"/>
      <c r="I97" s="141"/>
      <c r="J97" s="139" t="s">
        <v>252</v>
      </c>
      <c r="K97" s="142">
        <v>4.55</v>
      </c>
      <c r="L97" s="97">
        <f>COUNTIF(Secondary!$C$13:$C$176,$J97)</f>
        <v>4</v>
      </c>
    </row>
    <row r="98" spans="1:12" s="79" customFormat="1">
      <c r="A98" s="139">
        <v>85</v>
      </c>
      <c r="B98" s="139" t="s">
        <v>154</v>
      </c>
      <c r="C98" s="140" t="s">
        <v>161</v>
      </c>
      <c r="D98" s="141"/>
      <c r="E98" s="141"/>
      <c r="F98" s="141"/>
      <c r="G98" s="141"/>
      <c r="H98" s="141"/>
      <c r="I98" s="141"/>
      <c r="J98" s="139" t="s">
        <v>253</v>
      </c>
      <c r="K98" s="142">
        <v>4.55</v>
      </c>
      <c r="L98" s="97">
        <f>COUNTIF(Secondary!$C$13:$C$176,$J98)</f>
        <v>5</v>
      </c>
    </row>
    <row r="99" spans="1:12" s="79" customFormat="1">
      <c r="A99" s="139">
        <v>86</v>
      </c>
      <c r="B99" s="139" t="s">
        <v>154</v>
      </c>
      <c r="C99" s="140" t="s">
        <v>162</v>
      </c>
      <c r="D99" s="141"/>
      <c r="E99" s="141"/>
      <c r="F99" s="141"/>
      <c r="G99" s="141"/>
      <c r="H99" s="141"/>
      <c r="I99" s="141"/>
      <c r="J99" s="139" t="s">
        <v>252</v>
      </c>
      <c r="K99" s="142">
        <v>4.4800000000000004</v>
      </c>
      <c r="L99" s="97">
        <f>COUNTIF(Secondary!$C$13:$C$176,$J99)</f>
        <v>4</v>
      </c>
    </row>
    <row r="100" spans="1:12" s="79" customFormat="1">
      <c r="A100" s="139">
        <v>87</v>
      </c>
      <c r="B100" s="139" t="s">
        <v>154</v>
      </c>
      <c r="C100" s="140" t="s">
        <v>163</v>
      </c>
      <c r="D100" s="141"/>
      <c r="E100" s="141"/>
      <c r="F100" s="141"/>
      <c r="G100" s="141"/>
      <c r="H100" s="141"/>
      <c r="I100" s="141"/>
      <c r="J100" s="139" t="s">
        <v>254</v>
      </c>
      <c r="K100" s="142">
        <v>1.38</v>
      </c>
      <c r="L100" s="97">
        <f>COUNTIF(Secondary!$C$13:$C$176,$J100)</f>
        <v>4</v>
      </c>
    </row>
    <row r="101" spans="1:12" s="79" customFormat="1">
      <c r="A101" s="139">
        <v>88</v>
      </c>
      <c r="B101" s="139" t="s">
        <v>154</v>
      </c>
      <c r="C101" s="140" t="s">
        <v>164</v>
      </c>
      <c r="D101" s="141"/>
      <c r="E101" s="141"/>
      <c r="F101" s="141"/>
      <c r="G101" s="141"/>
      <c r="H101" s="141"/>
      <c r="I101" s="141"/>
      <c r="J101" s="139" t="s">
        <v>254</v>
      </c>
      <c r="K101" s="142">
        <v>2.38</v>
      </c>
      <c r="L101" s="97">
        <f>COUNTIF(Secondary!$C$13:$C$176,$J101)</f>
        <v>4</v>
      </c>
    </row>
    <row r="102" spans="1:12" s="79" customFormat="1">
      <c r="A102" s="139">
        <v>89</v>
      </c>
      <c r="B102" s="139" t="s">
        <v>154</v>
      </c>
      <c r="C102" s="140" t="s">
        <v>165</v>
      </c>
      <c r="D102" s="141"/>
      <c r="E102" s="141"/>
      <c r="F102" s="141"/>
      <c r="G102" s="141"/>
      <c r="H102" s="141"/>
      <c r="I102" s="141"/>
      <c r="J102" s="139" t="s">
        <v>252</v>
      </c>
      <c r="K102" s="142">
        <v>4.78</v>
      </c>
      <c r="L102" s="97">
        <f>COUNTIF(Secondary!$C$13:$C$176,$J102)</f>
        <v>4</v>
      </c>
    </row>
    <row r="103" spans="1:12" s="79" customFormat="1">
      <c r="A103" s="139">
        <v>90</v>
      </c>
      <c r="B103" s="139" t="s">
        <v>154</v>
      </c>
      <c r="C103" s="140" t="s">
        <v>166</v>
      </c>
      <c r="D103" s="141"/>
      <c r="E103" s="141"/>
      <c r="F103" s="141"/>
      <c r="G103" s="141"/>
      <c r="H103" s="141"/>
      <c r="I103" s="141"/>
      <c r="J103" s="139" t="s">
        <v>252</v>
      </c>
      <c r="K103" s="142">
        <v>4.7</v>
      </c>
      <c r="L103" s="97">
        <f>COUNTIF(Secondary!$C$13:$C$176,$J103)</f>
        <v>4</v>
      </c>
    </row>
    <row r="104" spans="1:12" s="79" customFormat="1">
      <c r="A104" s="139">
        <v>91</v>
      </c>
      <c r="B104" s="139" t="s">
        <v>154</v>
      </c>
      <c r="C104" s="140" t="s">
        <v>167</v>
      </c>
      <c r="D104" s="141"/>
      <c r="E104" s="141"/>
      <c r="F104" s="141"/>
      <c r="G104" s="141"/>
      <c r="H104" s="141"/>
      <c r="I104" s="141"/>
      <c r="J104" s="139" t="s">
        <v>253</v>
      </c>
      <c r="K104" s="142">
        <v>5</v>
      </c>
      <c r="L104" s="97">
        <f>COUNTIF(Secondary!$C$13:$C$176,$J104)</f>
        <v>5</v>
      </c>
    </row>
    <row r="105" spans="1:12" s="79" customFormat="1">
      <c r="A105" s="139">
        <v>92</v>
      </c>
      <c r="B105" s="139" t="s">
        <v>154</v>
      </c>
      <c r="C105" s="140" t="s">
        <v>168</v>
      </c>
      <c r="D105" s="141"/>
      <c r="E105" s="141"/>
      <c r="F105" s="141"/>
      <c r="G105" s="141"/>
      <c r="H105" s="141"/>
      <c r="I105" s="141"/>
      <c r="J105" s="139" t="s">
        <v>253</v>
      </c>
      <c r="K105" s="142">
        <v>4.7</v>
      </c>
      <c r="L105" s="97">
        <f>COUNTIF(Secondary!$C$13:$C$176,$J105)</f>
        <v>5</v>
      </c>
    </row>
    <row r="106" spans="1:12" s="79" customFormat="1">
      <c r="A106" s="139">
        <v>93</v>
      </c>
      <c r="B106" s="139" t="s">
        <v>154</v>
      </c>
      <c r="C106" s="140" t="s">
        <v>169</v>
      </c>
      <c r="D106" s="141"/>
      <c r="E106" s="141"/>
      <c r="F106" s="141"/>
      <c r="G106" s="141"/>
      <c r="H106" s="141"/>
      <c r="I106" s="141"/>
      <c r="J106" s="139" t="s">
        <v>255</v>
      </c>
      <c r="K106" s="142">
        <v>4.25</v>
      </c>
      <c r="L106" s="97">
        <f>COUNTIF(Secondary!$C$13:$C$176,$J106)</f>
        <v>5</v>
      </c>
    </row>
    <row r="107" spans="1:12" s="79" customFormat="1">
      <c r="A107" s="139">
        <v>94</v>
      </c>
      <c r="B107" s="139" t="s">
        <v>154</v>
      </c>
      <c r="C107" s="140" t="s">
        <v>170</v>
      </c>
      <c r="D107" s="141"/>
      <c r="E107" s="141"/>
      <c r="F107" s="141"/>
      <c r="G107" s="141"/>
      <c r="H107" s="141"/>
      <c r="I107" s="141"/>
      <c r="J107" s="139" t="s">
        <v>253</v>
      </c>
      <c r="K107" s="142">
        <v>4.25</v>
      </c>
      <c r="L107" s="97">
        <f>COUNTIF(Secondary!$C$13:$C$176,$J107)</f>
        <v>5</v>
      </c>
    </row>
    <row r="108" spans="1:12" s="79" customFormat="1">
      <c r="A108" s="139">
        <v>95</v>
      </c>
      <c r="B108" s="139" t="s">
        <v>154</v>
      </c>
      <c r="C108" s="140" t="s">
        <v>171</v>
      </c>
      <c r="D108" s="141"/>
      <c r="E108" s="141"/>
      <c r="F108" s="141"/>
      <c r="G108" s="141"/>
      <c r="H108" s="141"/>
      <c r="I108" s="141"/>
      <c r="J108" s="139" t="s">
        <v>250</v>
      </c>
      <c r="K108" s="142">
        <v>4.25</v>
      </c>
      <c r="L108" s="97">
        <f>COUNTIF(Secondary!$C$13:$C$176,$J108)</f>
        <v>4</v>
      </c>
    </row>
    <row r="109" spans="1:12" s="79" customFormat="1">
      <c r="A109" s="139">
        <v>96</v>
      </c>
      <c r="B109" s="139" t="s">
        <v>154</v>
      </c>
      <c r="C109" s="140" t="s">
        <v>172</v>
      </c>
      <c r="D109" s="141"/>
      <c r="E109" s="141"/>
      <c r="F109" s="141"/>
      <c r="G109" s="141"/>
      <c r="H109" s="141"/>
      <c r="I109" s="141"/>
      <c r="J109" s="139" t="s">
        <v>252</v>
      </c>
      <c r="K109" s="142">
        <v>4.4000000000000004</v>
      </c>
      <c r="L109" s="97">
        <f>COUNTIF(Secondary!$C$13:$C$176,$J109)</f>
        <v>4</v>
      </c>
    </row>
    <row r="110" spans="1:12" s="79" customFormat="1">
      <c r="A110" s="139">
        <v>97</v>
      </c>
      <c r="B110" s="139" t="s">
        <v>154</v>
      </c>
      <c r="C110" s="140" t="s">
        <v>173</v>
      </c>
      <c r="D110" s="141"/>
      <c r="E110" s="141"/>
      <c r="F110" s="141"/>
      <c r="G110" s="141"/>
      <c r="H110" s="141"/>
      <c r="I110" s="141"/>
      <c r="J110" s="139" t="s">
        <v>255</v>
      </c>
      <c r="K110" s="142">
        <v>4.25</v>
      </c>
      <c r="L110" s="97">
        <f>COUNTIF(Secondary!$C$13:$C$176,$J110)</f>
        <v>5</v>
      </c>
    </row>
    <row r="111" spans="1:12" s="79" customFormat="1">
      <c r="A111" s="139">
        <v>98</v>
      </c>
      <c r="B111" s="139" t="s">
        <v>154</v>
      </c>
      <c r="C111" s="140" t="s">
        <v>174</v>
      </c>
      <c r="D111" s="141"/>
      <c r="E111" s="141"/>
      <c r="F111" s="141"/>
      <c r="G111" s="141"/>
      <c r="H111" s="141"/>
      <c r="I111" s="141"/>
      <c r="J111" s="139" t="s">
        <v>252</v>
      </c>
      <c r="K111" s="142">
        <v>4.4000000000000004</v>
      </c>
      <c r="L111" s="97">
        <f>COUNTIF(Secondary!$C$13:$C$176,$J111)</f>
        <v>4</v>
      </c>
    </row>
    <row r="112" spans="1:12" s="79" customFormat="1">
      <c r="A112" s="139">
        <v>99</v>
      </c>
      <c r="B112" s="139" t="s">
        <v>154</v>
      </c>
      <c r="C112" s="140" t="s">
        <v>175</v>
      </c>
      <c r="D112" s="141"/>
      <c r="E112" s="141"/>
      <c r="F112" s="141"/>
      <c r="G112" s="141"/>
      <c r="H112" s="141"/>
      <c r="I112" s="141"/>
      <c r="J112" s="139" t="s">
        <v>251</v>
      </c>
      <c r="K112" s="142">
        <v>4.25</v>
      </c>
      <c r="L112" s="97">
        <f>COUNTIF(Secondary!$C$13:$C$176,$J112)</f>
        <v>4</v>
      </c>
    </row>
    <row r="113" spans="1:12" s="79" customFormat="1">
      <c r="A113" s="139">
        <v>100</v>
      </c>
      <c r="B113" s="139" t="s">
        <v>154</v>
      </c>
      <c r="C113" s="140" t="s">
        <v>176</v>
      </c>
      <c r="D113" s="141"/>
      <c r="E113" s="141"/>
      <c r="F113" s="141"/>
      <c r="G113" s="141"/>
      <c r="H113" s="141"/>
      <c r="I113" s="141"/>
      <c r="J113" s="139" t="s">
        <v>252</v>
      </c>
      <c r="K113" s="142">
        <v>4.3899999999999997</v>
      </c>
      <c r="L113" s="97">
        <f>COUNTIF(Secondary!$C$13:$C$176,$J113)</f>
        <v>4</v>
      </c>
    </row>
    <row r="114" spans="1:12" s="79" customFormat="1">
      <c r="A114" s="139">
        <v>101</v>
      </c>
      <c r="B114" s="139" t="s">
        <v>154</v>
      </c>
      <c r="C114" s="140" t="s">
        <v>177</v>
      </c>
      <c r="D114" s="141"/>
      <c r="E114" s="141"/>
      <c r="F114" s="141"/>
      <c r="G114" s="141"/>
      <c r="H114" s="141"/>
      <c r="I114" s="141"/>
      <c r="J114" s="139" t="s">
        <v>251</v>
      </c>
      <c r="K114" s="142">
        <v>4.25</v>
      </c>
      <c r="L114" s="97">
        <f>COUNTIF(Secondary!$C$13:$C$176,$J114)</f>
        <v>4</v>
      </c>
    </row>
    <row r="115" spans="1:12" s="79" customFormat="1">
      <c r="A115" s="139">
        <v>102</v>
      </c>
      <c r="B115" s="139" t="s">
        <v>154</v>
      </c>
      <c r="C115" s="140" t="s">
        <v>178</v>
      </c>
      <c r="D115" s="141"/>
      <c r="E115" s="141"/>
      <c r="F115" s="141"/>
      <c r="G115" s="141"/>
      <c r="H115" s="141"/>
      <c r="I115" s="141"/>
      <c r="J115" s="139" t="s">
        <v>256</v>
      </c>
      <c r="K115" s="142">
        <v>4.4000000000000004</v>
      </c>
      <c r="L115" s="97">
        <f>COUNTIF(Secondary!$C$13:$C$176,$J115)</f>
        <v>4</v>
      </c>
    </row>
    <row r="116" spans="1:12" s="89" customFormat="1">
      <c r="A116" s="139">
        <v>103</v>
      </c>
      <c r="B116" s="139" t="s">
        <v>154</v>
      </c>
      <c r="C116" s="140" t="s">
        <v>179</v>
      </c>
      <c r="D116" s="138"/>
      <c r="E116" s="138"/>
      <c r="F116" s="138"/>
      <c r="G116" s="138"/>
      <c r="H116" s="138"/>
      <c r="I116" s="138"/>
      <c r="J116" s="139" t="s">
        <v>256</v>
      </c>
      <c r="K116" s="142">
        <v>4.5999999999999996</v>
      </c>
      <c r="L116" s="97">
        <f>COUNTIF(Secondary!$C$13:$C$176,$J116)</f>
        <v>4</v>
      </c>
    </row>
    <row r="117" spans="1:12" s="89" customFormat="1">
      <c r="A117" s="139">
        <v>104</v>
      </c>
      <c r="B117" s="139" t="s">
        <v>154</v>
      </c>
      <c r="C117" s="140" t="s">
        <v>180</v>
      </c>
      <c r="D117" s="138"/>
      <c r="E117" s="138"/>
      <c r="F117" s="138"/>
      <c r="G117" s="138"/>
      <c r="H117" s="138"/>
      <c r="I117" s="138"/>
      <c r="J117" s="139" t="s">
        <v>256</v>
      </c>
      <c r="K117" s="142">
        <v>4.5999999999999996</v>
      </c>
      <c r="L117" s="97">
        <f>COUNTIF(Secondary!$C$13:$C$176,$J117)</f>
        <v>4</v>
      </c>
    </row>
    <row r="118" spans="1:12" s="79" customFormat="1">
      <c r="A118" s="139">
        <v>105</v>
      </c>
      <c r="B118" s="139" t="s">
        <v>154</v>
      </c>
      <c r="C118" s="140" t="s">
        <v>181</v>
      </c>
      <c r="D118" s="141"/>
      <c r="E118" s="141"/>
      <c r="F118" s="141"/>
      <c r="G118" s="141"/>
      <c r="H118" s="141"/>
      <c r="I118" s="141"/>
      <c r="J118" s="139" t="s">
        <v>256</v>
      </c>
      <c r="K118" s="142">
        <v>4.5</v>
      </c>
      <c r="L118" s="97">
        <f>COUNTIF(Secondary!$C$13:$C$176,$J118)</f>
        <v>4</v>
      </c>
    </row>
    <row r="119" spans="1:12" s="79" customFormat="1">
      <c r="A119" s="139">
        <v>106</v>
      </c>
      <c r="B119" s="139" t="s">
        <v>154</v>
      </c>
      <c r="C119" s="140" t="s">
        <v>182</v>
      </c>
      <c r="D119" s="141"/>
      <c r="E119" s="141"/>
      <c r="F119" s="141"/>
      <c r="G119" s="141"/>
      <c r="H119" s="141"/>
      <c r="I119" s="141"/>
      <c r="J119" s="139" t="s">
        <v>252</v>
      </c>
      <c r="K119" s="142">
        <v>4.4000000000000004</v>
      </c>
      <c r="L119" s="97">
        <f>COUNTIF(Secondary!$C$13:$C$176,$J119)</f>
        <v>4</v>
      </c>
    </row>
    <row r="120" spans="1:12" s="79" customFormat="1">
      <c r="A120" s="139">
        <v>107</v>
      </c>
      <c r="B120" s="139" t="s">
        <v>205</v>
      </c>
      <c r="C120" s="140"/>
      <c r="D120" s="141"/>
      <c r="E120" s="141"/>
      <c r="F120" s="141"/>
      <c r="G120" s="141"/>
      <c r="H120" s="141"/>
      <c r="I120" s="141"/>
      <c r="J120" s="139" t="s">
        <v>229</v>
      </c>
      <c r="K120" s="142">
        <v>118.87</v>
      </c>
      <c r="L120" s="97">
        <f>COUNTIF(Secondary!$C$13:$C$176,$J120)</f>
        <v>0</v>
      </c>
    </row>
    <row r="121" spans="1:12" s="79" customFormat="1">
      <c r="A121" s="136">
        <v>108</v>
      </c>
      <c r="B121" s="136" t="s">
        <v>202</v>
      </c>
      <c r="C121" s="137"/>
      <c r="D121" s="141"/>
      <c r="E121" s="141"/>
      <c r="F121" s="141"/>
      <c r="G121" s="141"/>
      <c r="H121" s="141"/>
      <c r="I121" s="141"/>
      <c r="J121" s="136"/>
      <c r="K121" s="136"/>
      <c r="L121" s="97">
        <f>COUNTIF(Secondary!$C$13:$C$176,$J121)</f>
        <v>0</v>
      </c>
    </row>
    <row r="122" spans="1:12" s="79" customFormat="1">
      <c r="A122" s="136">
        <v>109</v>
      </c>
      <c r="B122" s="136" t="s">
        <v>200</v>
      </c>
      <c r="C122" s="137" t="s">
        <v>198</v>
      </c>
      <c r="D122" s="141"/>
      <c r="E122" s="141"/>
      <c r="F122" s="141"/>
      <c r="G122" s="141"/>
      <c r="H122" s="141"/>
      <c r="I122" s="141"/>
      <c r="J122" s="136" t="s">
        <v>228</v>
      </c>
      <c r="K122" s="136" t="s">
        <v>194</v>
      </c>
      <c r="L122" s="97">
        <f>COUNTIF(Secondary!$C$13:$C$176,$J122)</f>
        <v>0</v>
      </c>
    </row>
    <row r="123" spans="1:12" s="79" customFormat="1">
      <c r="A123" s="139">
        <v>110</v>
      </c>
      <c r="B123" s="139"/>
      <c r="C123" s="140"/>
      <c r="D123" s="141"/>
      <c r="E123" s="141"/>
      <c r="F123" s="141"/>
      <c r="G123" s="141"/>
      <c r="H123" s="141"/>
      <c r="I123" s="141"/>
      <c r="J123" s="139" t="s">
        <v>229</v>
      </c>
      <c r="K123" s="139"/>
      <c r="L123" s="97">
        <f>COUNTIF(Secondary!$C$13:$C$176,$J123)</f>
        <v>0</v>
      </c>
    </row>
    <row r="124" spans="1:12" s="79" customFormat="1">
      <c r="A124" s="139">
        <v>111</v>
      </c>
      <c r="B124" s="139" t="s">
        <v>143</v>
      </c>
      <c r="C124" s="140"/>
      <c r="D124" s="141"/>
      <c r="E124" s="141"/>
      <c r="F124" s="141"/>
      <c r="G124" s="141"/>
      <c r="H124" s="141"/>
      <c r="I124" s="141"/>
      <c r="J124" s="139" t="s">
        <v>257</v>
      </c>
      <c r="K124" s="142">
        <v>12.13</v>
      </c>
      <c r="L124" s="97">
        <f>COUNTIF(Secondary!$C$13:$C$176,$J124)</f>
        <v>1</v>
      </c>
    </row>
    <row r="125" spans="1:12" s="79" customFormat="1">
      <c r="A125" s="139">
        <v>112</v>
      </c>
      <c r="B125" s="139" t="s">
        <v>143</v>
      </c>
      <c r="C125" s="140"/>
      <c r="D125" s="141"/>
      <c r="E125" s="141"/>
      <c r="F125" s="141"/>
      <c r="G125" s="141"/>
      <c r="H125" s="141"/>
      <c r="I125" s="141"/>
      <c r="J125" s="139" t="s">
        <v>258</v>
      </c>
      <c r="K125" s="142">
        <v>9.69</v>
      </c>
      <c r="L125" s="97">
        <f>COUNTIF(Secondary!$C$13:$C$176,$J125)</f>
        <v>2</v>
      </c>
    </row>
    <row r="126" spans="1:12" s="79" customFormat="1">
      <c r="A126" s="139">
        <v>113</v>
      </c>
      <c r="B126" s="139" t="s">
        <v>143</v>
      </c>
      <c r="C126" s="140"/>
      <c r="D126" s="141"/>
      <c r="E126" s="141"/>
      <c r="F126" s="141"/>
      <c r="G126" s="141"/>
      <c r="H126" s="141"/>
      <c r="I126" s="141"/>
      <c r="J126" s="139" t="s">
        <v>258</v>
      </c>
      <c r="K126" s="142">
        <v>13.6</v>
      </c>
      <c r="L126" s="97">
        <f>COUNTIF(Secondary!$C$13:$C$176,$J126)</f>
        <v>2</v>
      </c>
    </row>
    <row r="127" spans="1:12" s="79" customFormat="1">
      <c r="A127" s="139">
        <v>114</v>
      </c>
      <c r="B127" s="139" t="s">
        <v>143</v>
      </c>
      <c r="C127" s="140"/>
      <c r="D127" s="141"/>
      <c r="E127" s="141"/>
      <c r="F127" s="141"/>
      <c r="G127" s="141"/>
      <c r="H127" s="141"/>
      <c r="I127" s="141"/>
      <c r="J127" s="139" t="s">
        <v>258</v>
      </c>
      <c r="K127" s="142">
        <v>13.6</v>
      </c>
      <c r="L127" s="97">
        <f>COUNTIF(Secondary!$C$13:$C$176,$J127)</f>
        <v>2</v>
      </c>
    </row>
    <row r="128" spans="1:12" s="79" customFormat="1">
      <c r="A128" s="139">
        <v>115</v>
      </c>
      <c r="B128" s="139" t="s">
        <v>143</v>
      </c>
      <c r="C128" s="140"/>
      <c r="D128" s="141"/>
      <c r="E128" s="141"/>
      <c r="F128" s="141"/>
      <c r="G128" s="141"/>
      <c r="H128" s="141"/>
      <c r="I128" s="141"/>
      <c r="J128" s="139" t="s">
        <v>258</v>
      </c>
      <c r="K128" s="142">
        <v>13.12</v>
      </c>
      <c r="L128" s="97">
        <f>COUNTIF(Secondary!$C$13:$C$176,$J128)</f>
        <v>2</v>
      </c>
    </row>
    <row r="129" spans="1:12" s="79" customFormat="1">
      <c r="A129" s="139">
        <v>116</v>
      </c>
      <c r="B129" s="139" t="s">
        <v>143</v>
      </c>
      <c r="C129" s="140"/>
      <c r="D129" s="141"/>
      <c r="E129" s="141"/>
      <c r="F129" s="141"/>
      <c r="G129" s="141"/>
      <c r="H129" s="141"/>
      <c r="I129" s="141"/>
      <c r="J129" s="139" t="s">
        <v>258</v>
      </c>
      <c r="K129" s="142">
        <v>12.41</v>
      </c>
      <c r="L129" s="97">
        <f>COUNTIF(Secondary!$C$13:$C$176,$J129)</f>
        <v>2</v>
      </c>
    </row>
    <row r="130" spans="1:12" s="79" customFormat="1">
      <c r="A130" s="139">
        <v>117</v>
      </c>
      <c r="B130" s="139" t="s">
        <v>143</v>
      </c>
      <c r="C130" s="140"/>
      <c r="D130" s="141"/>
      <c r="E130" s="141"/>
      <c r="F130" s="141"/>
      <c r="G130" s="141"/>
      <c r="H130" s="141"/>
      <c r="I130" s="141"/>
      <c r="J130" s="139" t="s">
        <v>258</v>
      </c>
      <c r="K130" s="142">
        <v>13.07</v>
      </c>
      <c r="L130" s="97">
        <f>COUNTIF(Secondary!$C$13:$C$176,$J130)</f>
        <v>2</v>
      </c>
    </row>
    <row r="131" spans="1:12" s="79" customFormat="1">
      <c r="A131" s="139">
        <v>118</v>
      </c>
      <c r="B131" s="139" t="s">
        <v>143</v>
      </c>
      <c r="C131" s="140"/>
      <c r="D131" s="141"/>
      <c r="E131" s="141"/>
      <c r="F131" s="141"/>
      <c r="G131" s="141"/>
      <c r="H131" s="141"/>
      <c r="I131" s="141"/>
      <c r="J131" s="139" t="s">
        <v>258</v>
      </c>
      <c r="K131" s="142">
        <v>12.83</v>
      </c>
      <c r="L131" s="97">
        <f>COUNTIF(Secondary!$C$13:$C$176,$J131)</f>
        <v>2</v>
      </c>
    </row>
    <row r="132" spans="1:12" s="79" customFormat="1">
      <c r="A132" s="139">
        <v>119</v>
      </c>
      <c r="B132" s="139" t="s">
        <v>143</v>
      </c>
      <c r="C132" s="140"/>
      <c r="D132" s="141"/>
      <c r="E132" s="141"/>
      <c r="F132" s="141"/>
      <c r="G132" s="141"/>
      <c r="H132" s="141"/>
      <c r="I132" s="141"/>
      <c r="J132" s="139" t="s">
        <v>258</v>
      </c>
      <c r="K132" s="142">
        <v>14.51</v>
      </c>
      <c r="L132" s="97">
        <f>COUNTIF(Secondary!$C$13:$C$176,$J132)</f>
        <v>2</v>
      </c>
    </row>
    <row r="133" spans="1:12" s="79" customFormat="1">
      <c r="A133" s="139">
        <v>120</v>
      </c>
      <c r="B133" s="139" t="s">
        <v>143</v>
      </c>
      <c r="C133" s="140"/>
      <c r="D133" s="141"/>
      <c r="E133" s="141"/>
      <c r="F133" s="141"/>
      <c r="G133" s="141"/>
      <c r="H133" s="141"/>
      <c r="I133" s="141"/>
      <c r="J133" s="139" t="s">
        <v>258</v>
      </c>
      <c r="K133" s="142">
        <v>14.3</v>
      </c>
      <c r="L133" s="97">
        <f>COUNTIF(Secondary!$C$13:$C$176,$J133)</f>
        <v>2</v>
      </c>
    </row>
    <row r="134" spans="1:12" s="79" customFormat="1">
      <c r="A134" s="139">
        <v>121</v>
      </c>
      <c r="B134" s="139" t="s">
        <v>143</v>
      </c>
      <c r="C134" s="140" t="s">
        <v>145</v>
      </c>
      <c r="D134" s="141"/>
      <c r="E134" s="141"/>
      <c r="F134" s="141"/>
      <c r="G134" s="141"/>
      <c r="H134" s="141"/>
      <c r="I134" s="141"/>
      <c r="J134" s="139" t="s">
        <v>259</v>
      </c>
      <c r="K134" s="142">
        <v>16.27</v>
      </c>
      <c r="L134" s="97">
        <f>COUNTIF(Secondary!$C$13:$C$176,$J134)</f>
        <v>2</v>
      </c>
    </row>
    <row r="135" spans="1:12" s="79" customFormat="1">
      <c r="A135" s="139">
        <v>122</v>
      </c>
      <c r="B135" s="139" t="s">
        <v>143</v>
      </c>
      <c r="C135" s="140" t="s">
        <v>146</v>
      </c>
      <c r="D135" s="141"/>
      <c r="E135" s="141"/>
      <c r="F135" s="141"/>
      <c r="G135" s="141"/>
      <c r="H135" s="141"/>
      <c r="I135" s="141"/>
      <c r="J135" s="139" t="s">
        <v>260</v>
      </c>
      <c r="K135" s="142">
        <v>19.25</v>
      </c>
      <c r="L135" s="97">
        <f>COUNTIF(Secondary!$C$13:$C$176,$J135)</f>
        <v>2</v>
      </c>
    </row>
    <row r="136" spans="1:12" s="79" customFormat="1">
      <c r="A136" s="139">
        <v>123</v>
      </c>
      <c r="B136" s="139" t="s">
        <v>143</v>
      </c>
      <c r="C136" s="140" t="s">
        <v>147</v>
      </c>
      <c r="D136" s="141"/>
      <c r="E136" s="141"/>
      <c r="F136" s="141"/>
      <c r="G136" s="141"/>
      <c r="H136" s="141"/>
      <c r="I136" s="141"/>
      <c r="J136" s="139" t="s">
        <v>261</v>
      </c>
      <c r="K136" s="142">
        <v>2.77</v>
      </c>
      <c r="L136" s="97">
        <f>COUNTIF(Secondary!$C$13:$C$176,$J136)</f>
        <v>2</v>
      </c>
    </row>
    <row r="137" spans="1:12" s="79" customFormat="1">
      <c r="A137" s="139">
        <v>124</v>
      </c>
      <c r="B137" s="139" t="s">
        <v>143</v>
      </c>
      <c r="C137" s="140" t="s">
        <v>148</v>
      </c>
      <c r="D137" s="141"/>
      <c r="E137" s="141"/>
      <c r="F137" s="141"/>
      <c r="G137" s="141"/>
      <c r="H137" s="141"/>
      <c r="I137" s="141"/>
      <c r="J137" s="139" t="s">
        <v>261</v>
      </c>
      <c r="K137" s="142">
        <v>17.71</v>
      </c>
      <c r="L137" s="97">
        <f>COUNTIF(Secondary!$C$13:$C$176,$J137)</f>
        <v>2</v>
      </c>
    </row>
    <row r="138" spans="1:12" s="79" customFormat="1">
      <c r="A138" s="139">
        <v>125</v>
      </c>
      <c r="B138" s="139" t="s">
        <v>143</v>
      </c>
      <c r="C138" s="140" t="s">
        <v>149</v>
      </c>
      <c r="D138" s="141"/>
      <c r="E138" s="141"/>
      <c r="F138" s="141"/>
      <c r="G138" s="141"/>
      <c r="H138" s="141"/>
      <c r="I138" s="141"/>
      <c r="J138" s="139" t="s">
        <v>260</v>
      </c>
      <c r="K138" s="142">
        <v>18.13</v>
      </c>
      <c r="L138" s="97">
        <f>COUNTIF(Secondary!$C$13:$C$176,$J138)</f>
        <v>2</v>
      </c>
    </row>
    <row r="139" spans="1:12" s="89" customFormat="1">
      <c r="A139" s="139">
        <v>126</v>
      </c>
      <c r="B139" s="139" t="s">
        <v>143</v>
      </c>
      <c r="C139" s="140" t="s">
        <v>150</v>
      </c>
      <c r="D139" s="138"/>
      <c r="E139" s="138"/>
      <c r="F139" s="138"/>
      <c r="G139" s="138"/>
      <c r="H139" s="138"/>
      <c r="I139" s="138"/>
      <c r="J139" s="139" t="s">
        <v>261</v>
      </c>
      <c r="K139" s="142">
        <v>17.3</v>
      </c>
      <c r="L139" s="97">
        <f>COUNTIF(Secondary!$C$13:$C$176,$J139)</f>
        <v>2</v>
      </c>
    </row>
    <row r="140" spans="1:12" s="89" customFormat="1">
      <c r="A140" s="139">
        <v>127</v>
      </c>
      <c r="B140" s="139" t="s">
        <v>143</v>
      </c>
      <c r="C140" s="140" t="s">
        <v>151</v>
      </c>
      <c r="D140" s="138"/>
      <c r="E140" s="138"/>
      <c r="F140" s="138"/>
      <c r="G140" s="138"/>
      <c r="H140" s="138"/>
      <c r="I140" s="138"/>
      <c r="J140" s="139" t="s">
        <v>261</v>
      </c>
      <c r="K140" s="142">
        <v>19.25</v>
      </c>
      <c r="L140" s="97">
        <f>COUNTIF(Secondary!$C$13:$C$176,$J140)</f>
        <v>2</v>
      </c>
    </row>
    <row r="141" spans="1:12" s="79" customFormat="1">
      <c r="A141" s="139">
        <v>128</v>
      </c>
      <c r="B141" s="139" t="s">
        <v>143</v>
      </c>
      <c r="C141" s="140" t="s">
        <v>152</v>
      </c>
      <c r="D141" s="141"/>
      <c r="E141" s="141"/>
      <c r="F141" s="141"/>
      <c r="G141" s="141"/>
      <c r="H141" s="141"/>
      <c r="I141" s="141"/>
      <c r="J141" s="139" t="s">
        <v>261</v>
      </c>
      <c r="K141" s="142">
        <v>19.25</v>
      </c>
      <c r="L141" s="97">
        <f>COUNTIF(Secondary!$C$13:$C$176,$J141)</f>
        <v>2</v>
      </c>
    </row>
    <row r="142" spans="1:12" s="79" customFormat="1">
      <c r="A142" s="139">
        <v>129</v>
      </c>
      <c r="B142" s="139" t="s">
        <v>143</v>
      </c>
      <c r="C142" s="140" t="s">
        <v>153</v>
      </c>
      <c r="D142" s="141"/>
      <c r="E142" s="141"/>
      <c r="F142" s="141"/>
      <c r="G142" s="141"/>
      <c r="H142" s="141"/>
      <c r="I142" s="141"/>
      <c r="J142" s="139" t="s">
        <v>260</v>
      </c>
      <c r="K142" s="142">
        <v>38.5</v>
      </c>
      <c r="L142" s="97">
        <f>COUNTIF(Secondary!$C$13:$C$176,$J142)</f>
        <v>2</v>
      </c>
    </row>
    <row r="143" spans="1:12" s="79" customFormat="1">
      <c r="A143" s="139">
        <v>130</v>
      </c>
      <c r="B143" s="139" t="s">
        <v>201</v>
      </c>
      <c r="C143" s="140"/>
      <c r="D143" s="141"/>
      <c r="E143" s="141"/>
      <c r="F143" s="141"/>
      <c r="G143" s="141"/>
      <c r="H143" s="141"/>
      <c r="I143" s="141"/>
      <c r="J143" s="139" t="s">
        <v>229</v>
      </c>
      <c r="K143" s="142">
        <v>297.7</v>
      </c>
      <c r="L143" s="97">
        <f>COUNTIF(Secondary!$C$13:$C$176,$J143)</f>
        <v>0</v>
      </c>
    </row>
    <row r="144" spans="1:12" s="79" customFormat="1">
      <c r="A144" s="136">
        <v>131</v>
      </c>
      <c r="B144" s="136" t="s">
        <v>199</v>
      </c>
      <c r="C144" s="137"/>
      <c r="D144" s="141"/>
      <c r="E144" s="141"/>
      <c r="F144" s="141"/>
      <c r="G144" s="141"/>
      <c r="H144" s="141"/>
      <c r="I144" s="141"/>
      <c r="J144" s="136"/>
      <c r="K144" s="136"/>
      <c r="L144" s="97">
        <f>COUNTIF(Secondary!$C$13:$C$176,$J144)</f>
        <v>0</v>
      </c>
    </row>
    <row r="145" spans="1:12" s="79" customFormat="1">
      <c r="A145" s="136">
        <v>132</v>
      </c>
      <c r="B145" s="136" t="s">
        <v>200</v>
      </c>
      <c r="C145" s="137" t="s">
        <v>198</v>
      </c>
      <c r="D145" s="141"/>
      <c r="E145" s="141"/>
      <c r="F145" s="141"/>
      <c r="G145" s="141"/>
      <c r="H145" s="141"/>
      <c r="I145" s="141"/>
      <c r="J145" s="136" t="s">
        <v>228</v>
      </c>
      <c r="K145" s="136" t="s">
        <v>194</v>
      </c>
      <c r="L145" s="97">
        <f>COUNTIF(Secondary!$C$13:$C$176,$J145)</f>
        <v>0</v>
      </c>
    </row>
    <row r="146" spans="1:12" s="79" customFormat="1">
      <c r="A146" s="139">
        <v>133</v>
      </c>
      <c r="B146" s="139"/>
      <c r="C146" s="140"/>
      <c r="D146" s="141"/>
      <c r="E146" s="141"/>
      <c r="F146" s="141"/>
      <c r="G146" s="141"/>
      <c r="H146" s="141"/>
      <c r="I146" s="141"/>
      <c r="J146" s="139" t="s">
        <v>229</v>
      </c>
      <c r="K146" s="139"/>
      <c r="L146" s="97">
        <f>COUNTIF(Secondary!$C$13:$C$176,$J146)</f>
        <v>0</v>
      </c>
    </row>
    <row r="147" spans="1:12" s="79" customFormat="1">
      <c r="A147" s="139">
        <v>134</v>
      </c>
      <c r="B147" s="139" t="s">
        <v>143</v>
      </c>
      <c r="C147" s="140"/>
      <c r="D147" s="141"/>
      <c r="E147" s="141"/>
      <c r="F147" s="141"/>
      <c r="G147" s="141"/>
      <c r="H147" s="141"/>
      <c r="I147" s="141"/>
      <c r="J147" s="139" t="s">
        <v>262</v>
      </c>
      <c r="K147" s="142">
        <v>4.55</v>
      </c>
      <c r="L147" s="97">
        <f>COUNTIF(Secondary!$C$13:$C$176,$J147)</f>
        <v>1</v>
      </c>
    </row>
    <row r="148" spans="1:12" s="79" customFormat="1">
      <c r="A148" s="139">
        <v>135</v>
      </c>
      <c r="B148" s="139" t="s">
        <v>143</v>
      </c>
      <c r="C148" s="140"/>
      <c r="D148" s="141"/>
      <c r="E148" s="141"/>
      <c r="F148" s="141"/>
      <c r="G148" s="141"/>
      <c r="H148" s="141"/>
      <c r="I148" s="141"/>
      <c r="J148" s="139" t="s">
        <v>263</v>
      </c>
      <c r="K148" s="142">
        <v>4.25</v>
      </c>
      <c r="L148" s="97">
        <f>COUNTIF(Secondary!$C$13:$C$176,$J148)</f>
        <v>1</v>
      </c>
    </row>
    <row r="149" spans="1:12" s="79" customFormat="1">
      <c r="A149" s="139">
        <v>136</v>
      </c>
      <c r="B149" s="139" t="s">
        <v>143</v>
      </c>
      <c r="C149" s="140"/>
      <c r="D149" s="141"/>
      <c r="E149" s="141"/>
      <c r="F149" s="141"/>
      <c r="G149" s="141"/>
      <c r="H149" s="141"/>
      <c r="I149" s="141"/>
      <c r="J149" s="139" t="s">
        <v>263</v>
      </c>
      <c r="K149" s="142">
        <v>4.4000000000000004</v>
      </c>
      <c r="L149" s="97">
        <f>COUNTIF(Secondary!$C$13:$C$176,$J149)</f>
        <v>1</v>
      </c>
    </row>
    <row r="150" spans="1:12" s="79" customFormat="1">
      <c r="A150" s="139">
        <v>137</v>
      </c>
      <c r="B150" s="139" t="s">
        <v>143</v>
      </c>
      <c r="C150" s="140"/>
      <c r="D150" s="141"/>
      <c r="E150" s="141"/>
      <c r="F150" s="141"/>
      <c r="G150" s="141"/>
      <c r="H150" s="141"/>
      <c r="I150" s="141"/>
      <c r="J150" s="139" t="s">
        <v>263</v>
      </c>
      <c r="K150" s="142">
        <v>4.25</v>
      </c>
      <c r="L150" s="97">
        <f>COUNTIF(Secondary!$C$13:$C$176,$J150)</f>
        <v>1</v>
      </c>
    </row>
    <row r="151" spans="1:12" s="79" customFormat="1">
      <c r="A151" s="139">
        <v>138</v>
      </c>
      <c r="B151" s="139" t="s">
        <v>143</v>
      </c>
      <c r="C151" s="140"/>
      <c r="D151" s="141"/>
      <c r="E151" s="141"/>
      <c r="F151" s="141"/>
      <c r="G151" s="141"/>
      <c r="H151" s="141"/>
      <c r="I151" s="141"/>
      <c r="J151" s="139" t="s">
        <v>263</v>
      </c>
      <c r="K151" s="142">
        <v>4.0999999999999996</v>
      </c>
      <c r="L151" s="97">
        <f>COUNTIF(Secondary!$C$13:$C$176,$J151)</f>
        <v>1</v>
      </c>
    </row>
    <row r="152" spans="1:12" s="79" customFormat="1">
      <c r="A152" s="139">
        <v>139</v>
      </c>
      <c r="B152" s="139" t="s">
        <v>143</v>
      </c>
      <c r="C152" s="140"/>
      <c r="D152" s="141"/>
      <c r="E152" s="141"/>
      <c r="F152" s="141"/>
      <c r="G152" s="141"/>
      <c r="H152" s="141"/>
      <c r="I152" s="141"/>
      <c r="J152" s="139" t="s">
        <v>263</v>
      </c>
      <c r="K152" s="142">
        <v>4.4000000000000004</v>
      </c>
      <c r="L152" s="97">
        <f>COUNTIF(Secondary!$C$13:$C$176,$J152)</f>
        <v>1</v>
      </c>
    </row>
    <row r="153" spans="1:12" s="79" customFormat="1">
      <c r="A153" s="139">
        <v>140</v>
      </c>
      <c r="B153" s="139" t="s">
        <v>143</v>
      </c>
      <c r="C153" s="140"/>
      <c r="D153" s="141"/>
      <c r="E153" s="141"/>
      <c r="F153" s="141"/>
      <c r="G153" s="141"/>
      <c r="H153" s="141"/>
      <c r="I153" s="141"/>
      <c r="J153" s="139" t="s">
        <v>263</v>
      </c>
      <c r="K153" s="142">
        <v>4.55</v>
      </c>
      <c r="L153" s="97">
        <f>COUNTIF(Secondary!$C$13:$C$176,$J153)</f>
        <v>1</v>
      </c>
    </row>
    <row r="154" spans="1:12" s="79" customFormat="1">
      <c r="A154" s="139">
        <v>141</v>
      </c>
      <c r="B154" s="139" t="s">
        <v>143</v>
      </c>
      <c r="C154" s="140"/>
      <c r="D154" s="141"/>
      <c r="E154" s="141"/>
      <c r="F154" s="141"/>
      <c r="G154" s="141"/>
      <c r="H154" s="141"/>
      <c r="I154" s="141"/>
      <c r="J154" s="139" t="s">
        <v>263</v>
      </c>
      <c r="K154" s="142">
        <v>4.63</v>
      </c>
      <c r="L154" s="97">
        <f>COUNTIF(Secondary!$C$13:$C$176,$J154)</f>
        <v>1</v>
      </c>
    </row>
    <row r="155" spans="1:12" s="79" customFormat="1">
      <c r="A155" s="139">
        <v>142</v>
      </c>
      <c r="B155" s="139" t="s">
        <v>143</v>
      </c>
      <c r="C155" s="140"/>
      <c r="D155" s="141"/>
      <c r="E155" s="141"/>
      <c r="F155" s="141"/>
      <c r="G155" s="141"/>
      <c r="H155" s="141"/>
      <c r="I155" s="141"/>
      <c r="J155" s="139" t="s">
        <v>263</v>
      </c>
      <c r="K155" s="142">
        <v>5.15</v>
      </c>
      <c r="L155" s="97">
        <f>COUNTIF(Secondary!$C$13:$C$176,$J155)</f>
        <v>1</v>
      </c>
    </row>
    <row r="156" spans="1:12" s="79" customFormat="1">
      <c r="A156" s="139">
        <v>143</v>
      </c>
      <c r="B156" s="139" t="s">
        <v>143</v>
      </c>
      <c r="C156" s="140"/>
      <c r="D156" s="141"/>
      <c r="E156" s="141"/>
      <c r="F156" s="141"/>
      <c r="G156" s="141"/>
      <c r="H156" s="141"/>
      <c r="I156" s="141"/>
      <c r="J156" s="139" t="s">
        <v>263</v>
      </c>
      <c r="K156" s="142">
        <v>5</v>
      </c>
      <c r="L156" s="97">
        <f>COUNTIF(Secondary!$C$13:$C$176,$J156)</f>
        <v>1</v>
      </c>
    </row>
    <row r="157" spans="1:12" s="79" customFormat="1">
      <c r="A157" s="139">
        <v>144</v>
      </c>
      <c r="B157" s="139" t="s">
        <v>143</v>
      </c>
      <c r="C157" s="140" t="s">
        <v>145</v>
      </c>
      <c r="D157" s="141"/>
      <c r="E157" s="141"/>
      <c r="F157" s="141"/>
      <c r="G157" s="141"/>
      <c r="H157" s="141"/>
      <c r="I157" s="141"/>
      <c r="J157" s="139" t="s">
        <v>264</v>
      </c>
      <c r="K157" s="142">
        <v>4.8499999999999996</v>
      </c>
      <c r="L157" s="97">
        <f>COUNTIF(Secondary!$C$13:$C$176,$J157)</f>
        <v>1</v>
      </c>
    </row>
    <row r="158" spans="1:12" s="79" customFormat="1">
      <c r="A158" s="139">
        <v>145</v>
      </c>
      <c r="B158" s="139" t="s">
        <v>143</v>
      </c>
      <c r="C158" s="140" t="s">
        <v>146</v>
      </c>
      <c r="D158" s="141"/>
      <c r="E158" s="141"/>
      <c r="F158" s="141"/>
      <c r="G158" s="141"/>
      <c r="H158" s="141"/>
      <c r="I158" s="141"/>
      <c r="J158" s="139" t="s">
        <v>265</v>
      </c>
      <c r="K158" s="142">
        <v>4.6500000000000004</v>
      </c>
      <c r="L158" s="97">
        <f>COUNTIF(Secondary!$C$13:$C$176,$J158)</f>
        <v>1</v>
      </c>
    </row>
    <row r="159" spans="1:12" s="79" customFormat="1">
      <c r="A159" s="139">
        <v>146</v>
      </c>
      <c r="B159" s="139" t="s">
        <v>143</v>
      </c>
      <c r="C159" s="140" t="s">
        <v>147</v>
      </c>
      <c r="D159" s="141"/>
      <c r="E159" s="141"/>
      <c r="F159" s="141"/>
      <c r="G159" s="141"/>
      <c r="H159" s="141"/>
      <c r="I159" s="141"/>
      <c r="J159" s="139" t="s">
        <v>266</v>
      </c>
      <c r="K159" s="142">
        <v>0.66</v>
      </c>
      <c r="L159" s="97">
        <f>COUNTIF(Secondary!$C$13:$C$176,$J159)</f>
        <v>1</v>
      </c>
    </row>
    <row r="160" spans="1:12" s="79" customFormat="1">
      <c r="A160" s="139">
        <v>147</v>
      </c>
      <c r="B160" s="139" t="s">
        <v>143</v>
      </c>
      <c r="C160" s="140" t="s">
        <v>148</v>
      </c>
      <c r="D160" s="141"/>
      <c r="E160" s="141"/>
      <c r="F160" s="141"/>
      <c r="G160" s="141"/>
      <c r="H160" s="141"/>
      <c r="I160" s="141"/>
      <c r="J160" s="139" t="s">
        <v>266</v>
      </c>
      <c r="K160" s="142">
        <v>4.8</v>
      </c>
      <c r="L160" s="97">
        <f>COUNTIF(Secondary!$C$13:$C$176,$J160)</f>
        <v>1</v>
      </c>
    </row>
    <row r="161" spans="1:12" s="79" customFormat="1">
      <c r="A161" s="139">
        <v>148</v>
      </c>
      <c r="B161" s="139" t="s">
        <v>143</v>
      </c>
      <c r="C161" s="140" t="s">
        <v>149</v>
      </c>
      <c r="D161" s="141"/>
      <c r="E161" s="141"/>
      <c r="F161" s="141"/>
      <c r="G161" s="141"/>
      <c r="H161" s="141"/>
      <c r="I161" s="141"/>
      <c r="J161" s="139" t="s">
        <v>265</v>
      </c>
      <c r="K161" s="142">
        <v>4.7</v>
      </c>
      <c r="L161" s="97">
        <f>COUNTIF(Secondary!$C$13:$C$176,$J161)</f>
        <v>1</v>
      </c>
    </row>
    <row r="162" spans="1:12" s="79" customFormat="1">
      <c r="A162" s="139">
        <v>149</v>
      </c>
      <c r="B162" s="139" t="s">
        <v>143</v>
      </c>
      <c r="C162" s="140" t="s">
        <v>150</v>
      </c>
      <c r="D162" s="141"/>
      <c r="E162" s="141"/>
      <c r="F162" s="141"/>
      <c r="G162" s="141"/>
      <c r="H162" s="141"/>
      <c r="I162" s="141"/>
      <c r="J162" s="139" t="s">
        <v>266</v>
      </c>
      <c r="K162" s="142">
        <v>4.8</v>
      </c>
      <c r="L162" s="97">
        <f>COUNTIF(Secondary!$C$13:$C$176,$J162)</f>
        <v>1</v>
      </c>
    </row>
    <row r="163" spans="1:12" s="79" customFormat="1">
      <c r="A163" s="139">
        <v>150</v>
      </c>
      <c r="B163" s="139" t="s">
        <v>143</v>
      </c>
      <c r="C163" s="140" t="s">
        <v>151</v>
      </c>
      <c r="D163" s="141"/>
      <c r="E163" s="141"/>
      <c r="F163" s="141"/>
      <c r="G163" s="141"/>
      <c r="H163" s="141"/>
      <c r="I163" s="141"/>
      <c r="J163" s="139" t="s">
        <v>266</v>
      </c>
      <c r="K163" s="142">
        <v>4.79</v>
      </c>
      <c r="L163" s="97">
        <f>COUNTIF(Secondary!$C$13:$C$176,$J163)</f>
        <v>1</v>
      </c>
    </row>
    <row r="164" spans="1:12" s="79" customFormat="1">
      <c r="A164" s="139">
        <v>151</v>
      </c>
      <c r="B164" s="139" t="s">
        <v>143</v>
      </c>
      <c r="C164" s="140" t="s">
        <v>152</v>
      </c>
      <c r="D164" s="141"/>
      <c r="E164" s="141"/>
      <c r="F164" s="141"/>
      <c r="G164" s="141"/>
      <c r="H164" s="141"/>
      <c r="I164" s="141"/>
      <c r="J164" s="139" t="s">
        <v>266</v>
      </c>
      <c r="K164" s="142">
        <v>4.79</v>
      </c>
      <c r="L164" s="97">
        <f>COUNTIF(Secondary!$C$13:$C$176,$J164)</f>
        <v>1</v>
      </c>
    </row>
    <row r="165" spans="1:12" s="79" customFormat="1">
      <c r="A165" s="139">
        <v>152</v>
      </c>
      <c r="B165" s="139" t="s">
        <v>143</v>
      </c>
      <c r="C165" s="140" t="s">
        <v>153</v>
      </c>
      <c r="D165" s="141"/>
      <c r="E165" s="141"/>
      <c r="F165" s="141"/>
      <c r="G165" s="141"/>
      <c r="H165" s="141"/>
      <c r="I165" s="141"/>
      <c r="J165" s="139" t="s">
        <v>265</v>
      </c>
      <c r="K165" s="142">
        <v>9.8800000000000008</v>
      </c>
      <c r="L165" s="97">
        <f>COUNTIF(Secondary!$C$13:$C$176,$J165)</f>
        <v>1</v>
      </c>
    </row>
    <row r="166" spans="1:12" s="79" customFormat="1">
      <c r="A166" s="139">
        <v>153</v>
      </c>
      <c r="B166" s="139" t="s">
        <v>201</v>
      </c>
      <c r="C166" s="140"/>
      <c r="D166" s="141"/>
      <c r="E166" s="141"/>
      <c r="F166" s="141"/>
      <c r="G166" s="141"/>
      <c r="H166" s="141"/>
      <c r="I166" s="141"/>
      <c r="J166" s="139" t="s">
        <v>229</v>
      </c>
      <c r="K166" s="142">
        <v>89.18</v>
      </c>
      <c r="L166" s="97">
        <f>COUNTIF(Secondary!$C$13:$C$176,$J166)</f>
        <v>0</v>
      </c>
    </row>
    <row r="167" spans="1:12" s="79" customFormat="1">
      <c r="A167" s="136">
        <v>154</v>
      </c>
      <c r="B167" s="136" t="s">
        <v>196</v>
      </c>
      <c r="C167" s="137"/>
      <c r="D167" s="141"/>
      <c r="E167" s="141"/>
      <c r="F167" s="141"/>
      <c r="G167" s="141"/>
      <c r="H167" s="141"/>
      <c r="I167" s="141"/>
      <c r="J167" s="136"/>
      <c r="K167" s="136"/>
      <c r="L167" s="97">
        <f>COUNTIF(Secondary!$C$13:$C$176,$J167)</f>
        <v>0</v>
      </c>
    </row>
    <row r="168" spans="1:12" s="79" customFormat="1">
      <c r="A168" s="136">
        <v>155</v>
      </c>
      <c r="B168" s="136" t="s">
        <v>197</v>
      </c>
      <c r="C168" s="137" t="s">
        <v>198</v>
      </c>
      <c r="D168" s="141"/>
      <c r="E168" s="141"/>
      <c r="F168" s="141"/>
      <c r="G168" s="141"/>
      <c r="H168" s="141"/>
      <c r="I168" s="141"/>
      <c r="J168" s="136" t="s">
        <v>228</v>
      </c>
      <c r="K168" s="136" t="s">
        <v>194</v>
      </c>
      <c r="L168" s="97">
        <f>COUNTIF(Secondary!$C$13:$C$176,$J168)</f>
        <v>0</v>
      </c>
    </row>
    <row r="169" spans="1:12" s="79" customFormat="1">
      <c r="A169" s="139">
        <v>156</v>
      </c>
      <c r="B169" s="139"/>
      <c r="C169" s="140"/>
      <c r="D169" s="141"/>
      <c r="E169" s="141"/>
      <c r="F169" s="141"/>
      <c r="G169" s="141"/>
      <c r="H169" s="141"/>
      <c r="I169" s="141"/>
      <c r="J169" s="139" t="s">
        <v>229</v>
      </c>
      <c r="K169" s="139"/>
      <c r="L169" s="97">
        <f>COUNTIF(Secondary!$C$13:$C$176,$J169)</f>
        <v>0</v>
      </c>
    </row>
    <row r="170" spans="1:12" s="79" customFormat="1">
      <c r="A170" s="139">
        <v>157</v>
      </c>
      <c r="B170" s="139" t="s">
        <v>143</v>
      </c>
      <c r="C170" s="140">
        <v>1</v>
      </c>
      <c r="D170" s="141"/>
      <c r="E170" s="141"/>
      <c r="F170" s="141"/>
      <c r="G170" s="141"/>
      <c r="H170" s="141"/>
      <c r="I170" s="141"/>
      <c r="J170" s="139" t="s">
        <v>319</v>
      </c>
      <c r="K170" s="142">
        <v>1</v>
      </c>
      <c r="L170" s="97">
        <f>COUNTIF(Secondary!$C$13:$C$176,$J170)</f>
        <v>4</v>
      </c>
    </row>
    <row r="171" spans="1:12" s="79" customFormat="1">
      <c r="A171" s="139">
        <v>158</v>
      </c>
      <c r="B171" s="139" t="s">
        <v>143</v>
      </c>
      <c r="C171" s="140">
        <v>2</v>
      </c>
      <c r="D171" s="141"/>
      <c r="E171" s="141"/>
      <c r="F171" s="141"/>
      <c r="G171" s="141"/>
      <c r="H171" s="141"/>
      <c r="I171" s="141"/>
      <c r="J171" s="139" t="s">
        <v>319</v>
      </c>
      <c r="K171" s="142">
        <v>1</v>
      </c>
      <c r="L171" s="97">
        <f>COUNTIF(Secondary!$C$13:$C$176,$J171)</f>
        <v>4</v>
      </c>
    </row>
    <row r="172" spans="1:12" s="79" customFormat="1">
      <c r="A172" s="139">
        <v>159</v>
      </c>
      <c r="B172" s="139" t="s">
        <v>143</v>
      </c>
      <c r="C172" s="140">
        <v>3</v>
      </c>
      <c r="D172" s="141"/>
      <c r="E172" s="141"/>
      <c r="F172" s="141"/>
      <c r="G172" s="141"/>
      <c r="H172" s="141"/>
      <c r="I172" s="141"/>
      <c r="J172" s="139" t="s">
        <v>320</v>
      </c>
      <c r="K172" s="142">
        <v>1</v>
      </c>
      <c r="L172" s="97">
        <f>COUNTIF(Secondary!$C$13:$C$176,$J172)</f>
        <v>3</v>
      </c>
    </row>
    <row r="173" spans="1:12" s="79" customFormat="1">
      <c r="A173" s="139">
        <v>160</v>
      </c>
      <c r="B173" s="139" t="s">
        <v>143</v>
      </c>
      <c r="C173" s="140">
        <v>4</v>
      </c>
      <c r="D173" s="141"/>
      <c r="E173" s="141"/>
      <c r="F173" s="141"/>
      <c r="G173" s="141"/>
      <c r="H173" s="141"/>
      <c r="I173" s="141"/>
      <c r="J173" s="139" t="s">
        <v>321</v>
      </c>
      <c r="K173" s="142">
        <v>1</v>
      </c>
      <c r="L173" s="97">
        <f>COUNTIF(Secondary!$C$13:$C$176,$J173)</f>
        <v>4</v>
      </c>
    </row>
    <row r="174" spans="1:12" s="79" customFormat="1">
      <c r="A174" s="139">
        <v>161</v>
      </c>
      <c r="B174" s="139" t="s">
        <v>143</v>
      </c>
      <c r="C174" s="140">
        <v>5</v>
      </c>
      <c r="D174" s="141"/>
      <c r="E174" s="141"/>
      <c r="F174" s="141"/>
      <c r="G174" s="141"/>
      <c r="H174" s="141"/>
      <c r="I174" s="141"/>
      <c r="J174" s="139" t="s">
        <v>322</v>
      </c>
      <c r="K174" s="142">
        <v>1</v>
      </c>
      <c r="L174" s="97">
        <f>COUNTIF(Secondary!$C$13:$C$176,$J174)</f>
        <v>4</v>
      </c>
    </row>
    <row r="175" spans="1:12" s="79" customFormat="1">
      <c r="A175" s="139">
        <v>162</v>
      </c>
      <c r="B175" s="139" t="s">
        <v>143</v>
      </c>
      <c r="C175" s="140">
        <v>6</v>
      </c>
      <c r="D175" s="141"/>
      <c r="E175" s="141"/>
      <c r="F175" s="141"/>
      <c r="G175" s="141"/>
      <c r="H175" s="141"/>
      <c r="I175" s="141"/>
      <c r="J175" s="139" t="s">
        <v>320</v>
      </c>
      <c r="K175" s="142">
        <v>1</v>
      </c>
      <c r="L175" s="97">
        <f>COUNTIF(Secondary!$C$13:$C$176,$J175)</f>
        <v>3</v>
      </c>
    </row>
    <row r="176" spans="1:12" s="79" customFormat="1">
      <c r="A176" s="139">
        <v>163</v>
      </c>
      <c r="B176" s="139" t="s">
        <v>143</v>
      </c>
      <c r="C176" s="140">
        <v>7</v>
      </c>
      <c r="D176" s="141"/>
      <c r="E176" s="141"/>
      <c r="F176" s="141"/>
      <c r="G176" s="141"/>
      <c r="H176" s="141"/>
      <c r="I176" s="141"/>
      <c r="J176" s="139" t="s">
        <v>320</v>
      </c>
      <c r="K176" s="142">
        <v>1</v>
      </c>
      <c r="L176" s="97">
        <f>COUNTIF(Secondary!$C$13:$C$176,$J176)</f>
        <v>3</v>
      </c>
    </row>
    <row r="177" spans="1:12" s="79" customFormat="1">
      <c r="A177" s="139">
        <v>164</v>
      </c>
      <c r="B177" s="139" t="s">
        <v>143</v>
      </c>
      <c r="C177" s="140">
        <v>8</v>
      </c>
      <c r="D177" s="141"/>
      <c r="E177" s="141"/>
      <c r="F177" s="141"/>
      <c r="G177" s="141"/>
      <c r="H177" s="141"/>
      <c r="I177" s="141"/>
      <c r="J177" s="139" t="s">
        <v>323</v>
      </c>
      <c r="K177" s="142">
        <v>1</v>
      </c>
      <c r="L177" s="97">
        <f>COUNTIF(Secondary!$C$13:$C$176,$J177)</f>
        <v>4</v>
      </c>
    </row>
    <row r="178" spans="1:12" s="79" customFormat="1">
      <c r="A178" s="139">
        <v>165</v>
      </c>
      <c r="B178" s="139" t="s">
        <v>144</v>
      </c>
      <c r="C178" s="140"/>
      <c r="D178" s="141"/>
      <c r="E178" s="141"/>
      <c r="F178" s="141"/>
      <c r="G178" s="141"/>
      <c r="H178" s="141"/>
      <c r="I178" s="141"/>
      <c r="J178" s="139" t="s">
        <v>229</v>
      </c>
      <c r="K178" s="142">
        <v>8</v>
      </c>
      <c r="L178" s="97">
        <f>COUNTIF(Secondary!$C$13:$C$176,$J178)</f>
        <v>0</v>
      </c>
    </row>
    <row r="179" spans="1:12" ht="2.1" customHeight="1">
      <c r="A179" s="169"/>
      <c r="B179" s="169"/>
      <c r="C179" s="170"/>
      <c r="D179" s="171"/>
      <c r="E179" s="172"/>
      <c r="F179" s="173"/>
      <c r="G179" s="172"/>
      <c r="H179" s="174"/>
      <c r="I179" s="172"/>
      <c r="J179" s="175"/>
      <c r="K179" s="175"/>
      <c r="L179" s="176"/>
    </row>
    <row r="180" spans="1:12">
      <c r="A180" s="159"/>
      <c r="B180" s="159"/>
      <c r="C180" s="166"/>
      <c r="D180" s="161"/>
      <c r="E180" s="162"/>
      <c r="F180" s="163"/>
      <c r="G180" s="162"/>
      <c r="H180" s="164"/>
      <c r="I180" s="162"/>
      <c r="J180" s="165" t="s">
        <v>274</v>
      </c>
      <c r="K180" s="104">
        <f>SUM(K$11:K$179)</f>
        <v>3707.0300000000011</v>
      </c>
      <c r="L180" s="97">
        <f>SUM(L$11:L$179)</f>
        <v>300</v>
      </c>
    </row>
    <row r="181" spans="1:12">
      <c r="A181" s="159"/>
      <c r="B181" s="159"/>
      <c r="C181" s="166"/>
      <c r="D181" s="161"/>
      <c r="E181" s="162"/>
      <c r="F181" s="163"/>
      <c r="G181" s="162"/>
      <c r="H181" s="164"/>
      <c r="I181" s="162"/>
      <c r="J181" s="167" t="str">
        <f>IF(K181=Secondary!D177,"OK: Sum (Primary Row Qty x Times) = Sum (Primary Qty) in Secondary Sheet", "Error: Sum (Row Qty x Times) &lt;&gt; Sum (Primary Qty) in Secondary Sheet")</f>
        <v>OK: Sum (Primary Row Qty x Times) = Sum (Primary Qty) in Secondary Sheet</v>
      </c>
      <c r="K181" s="168">
        <f>SUMPRODUCT($K$5:$K$9,$L$5:$L$9)+SUMPRODUCT($K$11:$K$179,$L$11:$L$179)</f>
        <v>1890.0100000000004</v>
      </c>
      <c r="L181" s="104"/>
    </row>
    <row r="182" spans="1:12" ht="2.1" customHeight="1">
      <c r="A182" s="169"/>
      <c r="B182" s="169"/>
      <c r="C182" s="170"/>
      <c r="D182" s="171"/>
      <c r="E182" s="172"/>
      <c r="F182" s="173"/>
      <c r="G182" s="172"/>
      <c r="H182" s="174"/>
      <c r="I182" s="172"/>
      <c r="J182" s="175"/>
      <c r="K182" s="175"/>
      <c r="L182" s="176"/>
    </row>
  </sheetData>
  <customSheetViews>
    <customSheetView guid="{E163D162-20E2-11D4-91C6-000021C46F2A}" showRuler="0">
      <pane ySplit="5" topLeftCell="A6" activePane="bottomLeft" state="frozen"/>
      <selection pane="bottomLeft" activeCell="A2" sqref="A2"/>
      <pageMargins left="0.59055118110236227" right="0.59055118110236227" top="0.78740157480314965" bottom="0.78740157480314965" header="0.31496062992125984" footer="0.31496062992125984"/>
      <printOptions gridLines="1"/>
      <pageSetup paperSize="9" orientation="landscape" horizontalDpi="4294967295" r:id="rId1"/>
      <headerFooter alignWithMargins="0">
        <oddFooter>&amp;L&amp;8鄧琪祥顧問有限公司
K C Tang Consultants Limited
&amp;F&amp;C&amp;8&amp;P/&amp;N&amp;R&amp;8&amp;T
&amp;D</oddFooter>
      </headerFooter>
    </customSheetView>
  </customSheetViews>
  <phoneticPr fontId="4" type="noConversion"/>
  <printOptions gridLines="1" gridLinesSet="0"/>
  <pageMargins left="0.59055118110236227" right="0.59055118110236227" top="0.78740157480314965" bottom="0.78740157480314965" header="0.31496062992125984" footer="0.31496062992125984"/>
  <pageSetup paperSize="9" scale="80" fitToHeight="0" orientation="landscape" horizontalDpi="4294967295" r:id="rId2"/>
  <headerFooter alignWithMargins="0">
    <oddFooter>&amp;L&amp;"MingLiU,標準"&amp;8鄧琪祥顧問有限公司
&amp;"Arial,標準"K C Tang Consultants Limited
&amp;F&amp;C&amp;8&amp;A/&amp;P/&amp;N&amp;R&amp;8&amp;T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2.1</vt:lpstr>
      <vt:lpstr>Secondary</vt:lpstr>
      <vt:lpstr>Primary</vt:lpstr>
      <vt:lpstr>'2.1'!Print_Titles</vt:lpstr>
      <vt:lpstr>Primary!Print_Titles</vt:lpstr>
      <vt:lpstr>Secondary!Print_Titles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</dc:title>
  <dc:creator>K C TANG</dc:creator>
  <cp:lastModifiedBy>KCTang</cp:lastModifiedBy>
  <cp:lastPrinted>2015-01-27T11:08:06Z</cp:lastPrinted>
  <dcterms:created xsi:type="dcterms:W3CDTF">1997-11-17T11:55:09Z</dcterms:created>
  <dcterms:modified xsi:type="dcterms:W3CDTF">2015-03-12T05:40:23Z</dcterms:modified>
</cp:coreProperties>
</file>